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Docs Geral\ENGENHARIA\Ano 2022\PROJETO Lª ENCRUZILHADA GAÚCHA - POÇO ARTESIANO\"/>
    </mc:Choice>
  </mc:AlternateContent>
  <xr:revisionPtr revIDLastSave="0" documentId="13_ncr:1_{B57726F2-507A-41BB-B822-C516745904B1}" xr6:coauthVersionLast="47" xr6:coauthVersionMax="47" xr10:uidLastSave="{00000000-0000-0000-0000-000000000000}"/>
  <bookViews>
    <workbookView xWindow="-120" yWindow="-120" windowWidth="20730" windowHeight="11160" tabRatio="953" activeTab="7" xr2:uid="{00000000-000D-0000-FFFF-FFFF00000000}"/>
  </bookViews>
  <sheets>
    <sheet name="Poço" sheetId="34" r:id="rId1"/>
    <sheet name="Adutora" sheetId="35" r:id="rId2"/>
    <sheet name="Reser" sheetId="51" r:id="rId3"/>
    <sheet name="Dist" sheetId="37" r:id="rId4"/>
    <sheet name="Conex" sheetId="33" r:id="rId5"/>
    <sheet name="Lig" sheetId="32" r:id="rId6"/>
    <sheet name="Total " sheetId="18" r:id="rId7"/>
    <sheet name="Cronograma" sheetId="52" r:id="rId8"/>
  </sheets>
  <definedNames>
    <definedName name="_xlnm.Print_Area" localSheetId="1">Adutora!$A$1:$H$33</definedName>
    <definedName name="_xlnm.Print_Area" localSheetId="4">Conex!$A$1:$H$37</definedName>
    <definedName name="_xlnm.Print_Area" localSheetId="3">Dist!$A$1:$H$28</definedName>
    <definedName name="_xlnm.Print_Area" localSheetId="5">Lig!$A$1:$H$24</definedName>
    <definedName name="_xlnm.Print_Area" localSheetId="0">Poço!$A$1:$H$40</definedName>
    <definedName name="_xlnm.Print_Area" localSheetId="2">Reser!$A$1:$H$35</definedName>
    <definedName name="_xlnm.Print_Area" localSheetId="6">'Total '!$A$1:$C$16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2" l="1"/>
  <c r="H20" i="32" s="1"/>
  <c r="G21" i="32"/>
  <c r="H21" i="32"/>
  <c r="G19" i="32"/>
  <c r="H19" i="32" s="1"/>
  <c r="G18" i="32"/>
  <c r="H18" i="32" s="1"/>
  <c r="G17" i="32"/>
  <c r="H17" i="32" s="1"/>
  <c r="G12" i="32"/>
  <c r="H12" i="32"/>
  <c r="G13" i="32"/>
  <c r="H13" i="32" s="1"/>
  <c r="G11" i="32"/>
  <c r="H11" i="32" s="1"/>
  <c r="G23" i="33"/>
  <c r="H23" i="33" s="1"/>
  <c r="G24" i="33"/>
  <c r="H24" i="33" s="1"/>
  <c r="G25" i="33"/>
  <c r="H25" i="33" s="1"/>
  <c r="G26" i="33"/>
  <c r="H26" i="33"/>
  <c r="G27" i="33"/>
  <c r="H27" i="33" s="1"/>
  <c r="G28" i="33"/>
  <c r="H28" i="33"/>
  <c r="G29" i="33"/>
  <c r="H29" i="33" s="1"/>
  <c r="G30" i="33"/>
  <c r="H30" i="33" s="1"/>
  <c r="G31" i="33"/>
  <c r="H31" i="33" s="1"/>
  <c r="G32" i="33"/>
  <c r="H32" i="33" s="1"/>
  <c r="G33" i="33"/>
  <c r="H33" i="33" s="1"/>
  <c r="G34" i="33"/>
  <c r="H34" i="33"/>
  <c r="G22" i="33"/>
  <c r="H22" i="33" s="1"/>
  <c r="G18" i="33"/>
  <c r="H18" i="33" s="1"/>
  <c r="G14" i="33"/>
  <c r="H14" i="33" s="1"/>
  <c r="G13" i="33"/>
  <c r="H13" i="33" s="1"/>
  <c r="G12" i="33"/>
  <c r="H12" i="33" s="1"/>
  <c r="G11" i="33"/>
  <c r="H11" i="33" s="1"/>
  <c r="G25" i="37"/>
  <c r="H25" i="37" s="1"/>
  <c r="G24" i="37"/>
  <c r="H24" i="37" s="1"/>
  <c r="G23" i="37"/>
  <c r="H23" i="37" s="1"/>
  <c r="G19" i="37"/>
  <c r="H19" i="37" s="1"/>
  <c r="G18" i="37"/>
  <c r="H18" i="37" s="1"/>
  <c r="G17" i="37"/>
  <c r="H17" i="37" s="1"/>
  <c r="G13" i="37"/>
  <c r="H13" i="37" s="1"/>
  <c r="G12" i="37"/>
  <c r="H12" i="37" s="1"/>
  <c r="G11" i="37"/>
  <c r="H11" i="37" s="1"/>
  <c r="G30" i="51"/>
  <c r="H30" i="51" s="1"/>
  <c r="G31" i="51"/>
  <c r="H31" i="51"/>
  <c r="G32" i="51"/>
  <c r="H32" i="51" s="1"/>
  <c r="G29" i="51"/>
  <c r="H29" i="51" s="1"/>
  <c r="G25" i="51"/>
  <c r="H25" i="51" s="1"/>
  <c r="G11" i="51"/>
  <c r="H11" i="51" s="1"/>
  <c r="G18" i="51"/>
  <c r="H18" i="51" s="1"/>
  <c r="G19" i="51"/>
  <c r="H19" i="51"/>
  <c r="G20" i="51"/>
  <c r="H20" i="51" s="1"/>
  <c r="G21" i="51"/>
  <c r="H21" i="51"/>
  <c r="G17" i="51"/>
  <c r="H17" i="51" s="1"/>
  <c r="G16" i="51"/>
  <c r="H16" i="51" s="1"/>
  <c r="G15" i="51"/>
  <c r="H15" i="51" s="1"/>
  <c r="G30" i="35"/>
  <c r="H30" i="35" s="1"/>
  <c r="G29" i="35"/>
  <c r="H29" i="35" s="1"/>
  <c r="G28" i="35"/>
  <c r="H28" i="35" s="1"/>
  <c r="G24" i="35"/>
  <c r="H24" i="35" s="1"/>
  <c r="G23" i="35"/>
  <c r="H23" i="35" s="1"/>
  <c r="G22" i="35"/>
  <c r="H22" i="35" s="1"/>
  <c r="G18" i="35"/>
  <c r="H18" i="35" s="1"/>
  <c r="G17" i="35"/>
  <c r="H17" i="35" s="1"/>
  <c r="G12" i="35"/>
  <c r="H12" i="35" s="1"/>
  <c r="G13" i="35"/>
  <c r="H13" i="35" s="1"/>
  <c r="G11" i="35"/>
  <c r="H11" i="35" s="1"/>
  <c r="G37" i="34"/>
  <c r="H37" i="34" s="1"/>
  <c r="G33" i="34"/>
  <c r="H33" i="34" s="1"/>
  <c r="G32" i="34"/>
  <c r="H32" i="34" s="1"/>
  <c r="G31" i="34"/>
  <c r="H31" i="34" s="1"/>
  <c r="G30" i="34"/>
  <c r="H30" i="34" s="1"/>
  <c r="G26" i="34"/>
  <c r="H26" i="34" s="1"/>
  <c r="G25" i="34"/>
  <c r="H25" i="34" s="1"/>
  <c r="G24" i="34"/>
  <c r="H24" i="34" s="1"/>
  <c r="G23" i="34"/>
  <c r="H23" i="34" s="1"/>
  <c r="G22" i="34"/>
  <c r="H22" i="34" s="1"/>
  <c r="G21" i="34"/>
  <c r="H21" i="34" s="1"/>
  <c r="G20" i="34"/>
  <c r="H20" i="34" s="1"/>
  <c r="G16" i="34"/>
  <c r="H16" i="34" s="1"/>
  <c r="G15" i="34"/>
  <c r="H15" i="34" s="1"/>
  <c r="G14" i="34"/>
  <c r="H14" i="34" s="1"/>
  <c r="G13" i="34"/>
  <c r="H13" i="34" s="1"/>
  <c r="G12" i="34"/>
  <c r="H12" i="34" s="1"/>
  <c r="G11" i="34"/>
  <c r="H11" i="34" s="1"/>
  <c r="E18" i="32" l="1"/>
  <c r="E13" i="32"/>
  <c r="E12" i="32"/>
  <c r="B14" i="52" l="1"/>
  <c r="B13" i="52"/>
  <c r="B12" i="52"/>
  <c r="B11" i="52"/>
  <c r="B10" i="52"/>
  <c r="B9" i="52"/>
  <c r="A3" i="52" l="1"/>
  <c r="A4" i="52"/>
  <c r="A2" i="52"/>
  <c r="H14" i="32"/>
  <c r="B30" i="51"/>
  <c r="H34" i="34" l="1"/>
  <c r="H33" i="51"/>
  <c r="H15" i="33" l="1"/>
  <c r="H35" i="33"/>
  <c r="E17" i="32"/>
  <c r="H22" i="32" s="1"/>
  <c r="E14" i="37" l="1"/>
  <c r="B11" i="18" l="1"/>
  <c r="B12" i="18"/>
  <c r="E17" i="35" l="1"/>
  <c r="E17" i="37"/>
  <c r="E24" i="37" l="1"/>
  <c r="E25" i="37"/>
  <c r="E19" i="37"/>
  <c r="E23" i="37"/>
  <c r="E18" i="37"/>
  <c r="E22" i="35"/>
  <c r="A14" i="18"/>
  <c r="A13" i="18"/>
  <c r="H26" i="37" l="1"/>
  <c r="H20" i="37"/>
  <c r="E29" i="35"/>
  <c r="E24" i="35"/>
  <c r="E23" i="35"/>
  <c r="E28" i="35"/>
  <c r="E30" i="35"/>
  <c r="A12" i="18"/>
  <c r="H25" i="35" l="1"/>
  <c r="H31" i="35"/>
  <c r="A11" i="18"/>
  <c r="A10" i="18"/>
  <c r="A9" i="18"/>
  <c r="E21" i="34" l="1"/>
  <c r="H27" i="34" l="1"/>
  <c r="H22" i="51" l="1"/>
  <c r="H12" i="51" l="1"/>
  <c r="B14" i="18" l="1"/>
  <c r="B13" i="18"/>
  <c r="B10" i="18"/>
  <c r="B9" i="18"/>
  <c r="H26" i="51" l="1"/>
  <c r="H35" i="51" s="1"/>
  <c r="E18" i="35" l="1"/>
  <c r="H17" i="34" l="1"/>
  <c r="H14" i="37" l="1"/>
  <c r="H19" i="35"/>
  <c r="C11" i="18" l="1"/>
  <c r="C11" i="52" s="1"/>
  <c r="K11" i="52" s="1"/>
  <c r="H37" i="51"/>
  <c r="H38" i="51" l="1"/>
  <c r="H38" i="34"/>
  <c r="H40" i="34" s="1"/>
  <c r="H19" i="33" l="1"/>
  <c r="H37" i="33" s="1"/>
  <c r="H24" i="32"/>
  <c r="H14" i="35"/>
  <c r="H33" i="35" l="1"/>
  <c r="H26" i="32"/>
  <c r="H27" i="32" s="1"/>
  <c r="C14" i="18"/>
  <c r="C14" i="52" s="1"/>
  <c r="K14" i="52" s="1"/>
  <c r="H35" i="35"/>
  <c r="H28" i="37" l="1"/>
  <c r="C12" i="18" s="1"/>
  <c r="C12" i="52" s="1"/>
  <c r="H30" i="37"/>
  <c r="C10" i="18"/>
  <c r="C10" i="52" s="1"/>
  <c r="E10" i="52" s="1"/>
  <c r="G10" i="52" s="1"/>
  <c r="C9" i="18"/>
  <c r="C9" i="52" s="1"/>
  <c r="H36" i="35"/>
  <c r="H43" i="34"/>
  <c r="H44" i="34" s="1"/>
  <c r="I12" i="52" l="1"/>
  <c r="G12" i="52"/>
  <c r="E9" i="52"/>
  <c r="D16" i="52" s="1"/>
  <c r="H31" i="37"/>
  <c r="H39" i="33"/>
  <c r="C13" i="18"/>
  <c r="C16" i="18" l="1"/>
  <c r="C13" i="52"/>
  <c r="D18" i="52"/>
  <c r="H40" i="33"/>
  <c r="G13" i="52" l="1"/>
  <c r="F16" i="52" s="1"/>
  <c r="I13" i="52"/>
  <c r="H16" i="52" s="1"/>
  <c r="K13" i="52"/>
  <c r="J16" i="52" s="1"/>
  <c r="C16" i="52"/>
  <c r="C18" i="52" s="1"/>
  <c r="D15" i="52" s="1"/>
  <c r="J15" i="52" l="1"/>
  <c r="H15" i="52"/>
  <c r="D17" i="52"/>
  <c r="F15" i="52"/>
  <c r="F17" i="52" s="1"/>
  <c r="F18" i="52"/>
  <c r="H18" i="52" s="1"/>
  <c r="J18" i="52" s="1"/>
  <c r="H17" i="52" l="1"/>
  <c r="J17" i="52" s="1"/>
</calcChain>
</file>

<file path=xl/sharedStrings.xml><?xml version="1.0" encoding="utf-8"?>
<sst xmlns="http://schemas.openxmlformats.org/spreadsheetml/2006/main" count="466" uniqueCount="266">
  <si>
    <t>Total</t>
  </si>
  <si>
    <t>Discriminação</t>
  </si>
  <si>
    <t>Unidade</t>
  </si>
  <si>
    <t>Valor (R$)</t>
  </si>
  <si>
    <t>Aterro Mecânica de Valas c/ Material do Local</t>
  </si>
  <si>
    <t>Ítem</t>
  </si>
  <si>
    <t>Tubos e Conexões</t>
  </si>
  <si>
    <t>Serviços</t>
  </si>
  <si>
    <t>Movimentação de Terra</t>
  </si>
  <si>
    <t>Abertura Mecânica de Valas</t>
  </si>
  <si>
    <t>TOTAL GERAL</t>
  </si>
  <si>
    <t>m³</t>
  </si>
  <si>
    <t>Tubo Polietileno (mangueira Preta) 3/4"</t>
  </si>
  <si>
    <t>Item</t>
  </si>
  <si>
    <t>Sistema de Distribuição</t>
  </si>
  <si>
    <t>Aterro Mecânico de Valas c/ Material do Local</t>
  </si>
  <si>
    <t>Equipamentos</t>
  </si>
  <si>
    <t>Ligações Domiciliares</t>
  </si>
  <si>
    <t>Projeto: Sistema de Abastecimento de Água.</t>
  </si>
  <si>
    <t>,</t>
  </si>
  <si>
    <t>unidade</t>
  </si>
  <si>
    <t>metro</t>
  </si>
  <si>
    <t>Instalações Elétricas</t>
  </si>
  <si>
    <t>Chave Bóia Elétrica nível superior/inferior</t>
  </si>
  <si>
    <t>Adesivo p/Tubos PVC – Frasco 175 gramas</t>
  </si>
  <si>
    <t>Registros de Manobra</t>
  </si>
  <si>
    <t xml:space="preserve">Conexões e Materiais Diversos </t>
  </si>
  <si>
    <t>Cabo Vinilplast - Fio-Bóia 2,0 x 2.5mm²</t>
  </si>
  <si>
    <t xml:space="preserve">Tubos </t>
  </si>
  <si>
    <t>Anexo 2.1. Conjunto Elétro Mecânico</t>
  </si>
  <si>
    <t>1.0</t>
  </si>
  <si>
    <t>1.1</t>
  </si>
  <si>
    <t>1.1.1</t>
  </si>
  <si>
    <t>1.1.2</t>
  </si>
  <si>
    <t>1.1.3</t>
  </si>
  <si>
    <t>Sub-Total 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</si>
  <si>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</si>
  <si>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</si>
  <si>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</si>
  <si>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</si>
  <si>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</si>
  <si>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</si>
  <si>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</si>
  <si>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</si>
  <si>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Sub-Total 1.2</t>
  </si>
  <si>
    <t>1.3</t>
  </si>
  <si>
    <t>1.3.1</t>
  </si>
  <si>
    <t>TOTAL 1.0</t>
  </si>
  <si>
    <t>2.0</t>
  </si>
  <si>
    <t>2.1</t>
  </si>
  <si>
    <t>Sub-Total 2.1</t>
  </si>
  <si>
    <t>2.2</t>
  </si>
  <si>
    <t>2.2.1</t>
  </si>
  <si>
    <t>2.2.2</t>
  </si>
  <si>
    <t>Sub-Total 2.2</t>
  </si>
  <si>
    <t>2.3</t>
  </si>
  <si>
    <t>2.3.1</t>
  </si>
  <si>
    <t>Sub-Total 2.3</t>
  </si>
  <si>
    <t>2.4</t>
  </si>
  <si>
    <t>2.4.1</t>
  </si>
  <si>
    <t>2.4.2</t>
  </si>
  <si>
    <t>TOTAL 2.0</t>
  </si>
  <si>
    <t>3.0</t>
  </si>
  <si>
    <t>3.1</t>
  </si>
  <si>
    <t>3.1.1</t>
  </si>
  <si>
    <t>3.2</t>
  </si>
  <si>
    <t>3.2.1</t>
  </si>
  <si>
    <t>Sub-Total 3.1</t>
  </si>
  <si>
    <t>3.2.2</t>
  </si>
  <si>
    <t>3.2.3</t>
  </si>
  <si>
    <t>3.2.4</t>
  </si>
  <si>
    <t>3.2.5</t>
  </si>
  <si>
    <t>Sub-Total 3.2</t>
  </si>
  <si>
    <t>3.3</t>
  </si>
  <si>
    <t>3.3.1</t>
  </si>
  <si>
    <t>Sub-Total 3.3</t>
  </si>
  <si>
    <t>3.4</t>
  </si>
  <si>
    <t>3.4.1</t>
  </si>
  <si>
    <t>Sub-Total 3.4</t>
  </si>
  <si>
    <t>TOTAL 3.0</t>
  </si>
  <si>
    <t>Conjunto Elétro-Mecânico</t>
  </si>
  <si>
    <t>Anexo 2.4. Sistema de Distribuição</t>
  </si>
  <si>
    <t>4.0</t>
  </si>
  <si>
    <t>4.1</t>
  </si>
  <si>
    <t>4.1.1</t>
  </si>
  <si>
    <t>4.1.2</t>
  </si>
  <si>
    <t>4.1.3</t>
  </si>
  <si>
    <t>Sub-Total 4.1</t>
  </si>
  <si>
    <t>4.2</t>
  </si>
  <si>
    <t>4.2.1</t>
  </si>
  <si>
    <t>Sub-Total 4.2</t>
  </si>
  <si>
    <t>4.3</t>
  </si>
  <si>
    <t>4.3.1</t>
  </si>
  <si>
    <t>4.3.2</t>
  </si>
  <si>
    <t>Sub-Total 4.3</t>
  </si>
  <si>
    <t>TOTAL 4.0</t>
  </si>
  <si>
    <t>Anexo 2.5. Conexões e Materiais Diversos</t>
  </si>
  <si>
    <t>5.0</t>
  </si>
  <si>
    <t>5.1</t>
  </si>
  <si>
    <t>5.1.1</t>
  </si>
  <si>
    <t>5.1.2</t>
  </si>
  <si>
    <t>5.2</t>
  </si>
  <si>
    <t>5.2.1</t>
  </si>
  <si>
    <t>Sub-Total 5.2</t>
  </si>
  <si>
    <t>5.3</t>
  </si>
  <si>
    <t>5.3.1</t>
  </si>
  <si>
    <t>5.3.2</t>
  </si>
  <si>
    <t>5.3.3</t>
  </si>
  <si>
    <t>5.3.6</t>
  </si>
  <si>
    <t>5.3.7</t>
  </si>
  <si>
    <t>5.3.8</t>
  </si>
  <si>
    <t>5.3.11</t>
  </si>
  <si>
    <t>5.3.12</t>
  </si>
  <si>
    <t>Anexo 2.6. Ligações Domiciliares</t>
  </si>
  <si>
    <t>6.0</t>
  </si>
  <si>
    <t>6.1</t>
  </si>
  <si>
    <t>6.1.1</t>
  </si>
  <si>
    <t>Sub-Total 6.1</t>
  </si>
  <si>
    <t>TOTAL 6.0</t>
  </si>
  <si>
    <t>Anexo 2.7. Orçamento Final</t>
  </si>
  <si>
    <t>TOTAL 5.0</t>
  </si>
  <si>
    <t>Sub-Total 1.3</t>
  </si>
  <si>
    <t>Sub-Total 5.1</t>
  </si>
  <si>
    <t>Sub-Total 5.3</t>
  </si>
  <si>
    <t>Sub-Total 2.4</t>
  </si>
  <si>
    <t>Obra: Captação do Poço Artesiano, Adução,Reservação, Distribuição e Ligações Domiciliares.</t>
  </si>
  <si>
    <t xml:space="preserve">Anexo 2.2.  Adutora - Trecho Poço Artesiano até Reservação </t>
  </si>
  <si>
    <t xml:space="preserve">Anexo 2.3. Sistema de Reservação </t>
  </si>
  <si>
    <t xml:space="preserve">Sistema de Reservação </t>
  </si>
  <si>
    <t xml:space="preserve">Adutora - Trecho Poço Artesiano até Reservação </t>
  </si>
  <si>
    <t>Base Assentamento Reservatório</t>
  </si>
  <si>
    <t>Reservatório</t>
  </si>
  <si>
    <t>5.3.13</t>
  </si>
  <si>
    <t>Instalação do Conjunto Elétro Mecânico</t>
  </si>
  <si>
    <t>Instalação da Rede Adutora</t>
  </si>
  <si>
    <t>Reservatório em Polietileno - Volume 20.000 Litros</t>
  </si>
  <si>
    <t>Instalação da Rede de Distribuição</t>
  </si>
  <si>
    <t>6.2</t>
  </si>
  <si>
    <t>Tubos (Ligação da Rede principal até Hidrômetro)</t>
  </si>
  <si>
    <t>6.2.2</t>
  </si>
  <si>
    <t>Sub-Total 6.2</t>
  </si>
  <si>
    <t>1.1.4</t>
  </si>
  <si>
    <t>2.1.1</t>
  </si>
  <si>
    <t>Proteção Registros de Manobra</t>
  </si>
  <si>
    <t>Adesivo Plástico com Pincel – Frasco 175 gramas</t>
  </si>
  <si>
    <t>Fita Veda Rosca 18mm x 10m</t>
  </si>
  <si>
    <t>Lixa de Pano nº 100</t>
  </si>
  <si>
    <t xml:space="preserve"> Conexões Diversas (rede distribuição)</t>
  </si>
  <si>
    <t>Município de Alpestre / RS</t>
  </si>
  <si>
    <t>Cercado e Acabamento Interno</t>
  </si>
  <si>
    <t>m²</t>
  </si>
  <si>
    <t>Concreto Traço  1 : 2 : 2,5  - fck 20 MPA</t>
  </si>
  <si>
    <t>3.4.2</t>
  </si>
  <si>
    <t>3.4.3</t>
  </si>
  <si>
    <t>3.4.4</t>
  </si>
  <si>
    <t>1.3.2</t>
  </si>
  <si>
    <t>1.3.3</t>
  </si>
  <si>
    <t>1.3.4</t>
  </si>
  <si>
    <t>1.4</t>
  </si>
  <si>
    <t>1.4.1</t>
  </si>
  <si>
    <t>Sub-Total 1.4</t>
  </si>
  <si>
    <t>1.1.5</t>
  </si>
  <si>
    <t>2.1.2</t>
  </si>
  <si>
    <t>2.1.3</t>
  </si>
  <si>
    <t>Obra: Captação do Poço Artesiano, Adução, Reservação, Distribuição e Ligações Domiciliares.</t>
  </si>
  <si>
    <t>Tubo Polietileno Alta Densidade (PEAD) - PN 10 DE 40mm</t>
  </si>
  <si>
    <t>Registro Gaveta Latão - 1.1/4"</t>
  </si>
  <si>
    <t>Macromedidor com contra Flanges - 2"</t>
  </si>
  <si>
    <t>Código Sinapi</t>
  </si>
  <si>
    <t>Quantidade</t>
  </si>
  <si>
    <t>Preço Unitário</t>
  </si>
  <si>
    <t>Preço Unitário c/ BDI</t>
  </si>
  <si>
    <t>Ref_Preco_SINAPI_RS_06/2021_NaoDesonerado</t>
  </si>
  <si>
    <t>BDI SEM desoneração = 26,41%</t>
  </si>
  <si>
    <t>1.1.6</t>
  </si>
  <si>
    <t>ASSENTAMENTO DE POSTE DE CONCRETO</t>
  </si>
  <si>
    <t>cotação</t>
  </si>
  <si>
    <t>h</t>
  </si>
  <si>
    <t>PORTAO DE ABRIR EM GRADIL - 1,5m x 1,50m (x2)</t>
  </si>
  <si>
    <t>2.3.2</t>
  </si>
  <si>
    <t>2.3.3</t>
  </si>
  <si>
    <t>2.4.3</t>
  </si>
  <si>
    <t>ALAMBRADO EM MOURÕES DE CONCRETO, COM TELA DE ARAME GALVANIZADO</t>
  </si>
  <si>
    <t>m</t>
  </si>
  <si>
    <t>Concreto Armado  - fck 20 MPA</t>
  </si>
  <si>
    <t>PORTAO DE ABRIR EM GRADIL - 1,0m x 1,50m</t>
  </si>
  <si>
    <t>LASTRO COM MATERIAL GRANULAR (PEDRA BRITADA N.1 E PEDRA BRITADA N.2)</t>
  </si>
  <si>
    <t>3.2.6</t>
  </si>
  <si>
    <t>Locação e nivelamento de rede de água e esgoto</t>
  </si>
  <si>
    <t>Fita sinalizadora de tubulação subterrânea</t>
  </si>
  <si>
    <t>4.2.2</t>
  </si>
  <si>
    <t>4.2.3</t>
  </si>
  <si>
    <t xml:space="preserve">PREPARO DE FUNDO DE VALA </t>
  </si>
  <si>
    <t>4.3.3</t>
  </si>
  <si>
    <t>5.3.4</t>
  </si>
  <si>
    <t>5.3.5</t>
  </si>
  <si>
    <t>5.3.9</t>
  </si>
  <si>
    <t>5.3.10</t>
  </si>
  <si>
    <t>Anexo 2.8. CRONOGRAMA GLOBAL</t>
  </si>
  <si>
    <r>
      <rPr>
        <b/>
        <sz val="11.5"/>
        <rFont val="Times New Roman"/>
        <family val="1"/>
      </rPr>
      <t>ITEM</t>
    </r>
  </si>
  <si>
    <r>
      <rPr>
        <b/>
        <sz val="11.5"/>
        <rFont val="Times New Roman"/>
        <family val="1"/>
      </rPr>
      <t>DISCRIMINAÇÃO</t>
    </r>
  </si>
  <si>
    <r>
      <rPr>
        <b/>
        <sz val="11.5"/>
        <rFont val="Times New Roman"/>
        <family val="1"/>
      </rPr>
      <t>VALOR</t>
    </r>
  </si>
  <si>
    <r>
      <rPr>
        <b/>
        <sz val="11.5"/>
        <rFont val="Times New Roman"/>
        <family val="1"/>
      </rPr>
      <t>Mês 01 - 30 DIAS</t>
    </r>
  </si>
  <si>
    <r>
      <rPr>
        <b/>
        <sz val="11.5"/>
        <rFont val="Times New Roman"/>
        <family val="1"/>
      </rPr>
      <t>Mês 02 - 60 DIAS</t>
    </r>
  </si>
  <si>
    <t>Mês 03 - 90 DIAS</t>
  </si>
  <si>
    <t>Mês 04 - 120 DIAS</t>
  </si>
  <si>
    <r>
      <rPr>
        <b/>
        <sz val="11.5"/>
        <rFont val="Times New Roman"/>
        <family val="1"/>
      </rPr>
      <t>TOTAL</t>
    </r>
  </si>
  <si>
    <r>
      <rPr>
        <b/>
        <sz val="11.5"/>
        <rFont val="Times New Roman"/>
        <family val="1"/>
      </rPr>
      <t>%</t>
    </r>
  </si>
  <si>
    <r>
      <rPr>
        <b/>
        <sz val="11.5"/>
        <rFont val="Times New Roman"/>
        <family val="1"/>
      </rPr>
      <t>R$</t>
    </r>
  </si>
  <si>
    <r>
      <rPr>
        <sz val="11.5"/>
        <rFont val="Times New Roman"/>
        <family val="1"/>
      </rPr>
      <t>Total simples - %</t>
    </r>
  </si>
  <si>
    <r>
      <rPr>
        <sz val="11.5"/>
        <rFont val="Times New Roman"/>
        <family val="1"/>
      </rPr>
      <t>Total simples - R$</t>
    </r>
  </si>
  <si>
    <r>
      <rPr>
        <sz val="11.5"/>
        <rFont val="Times New Roman"/>
        <family val="1"/>
      </rPr>
      <t>Total acumulado - %</t>
    </r>
  </si>
  <si>
    <r>
      <rPr>
        <sz val="11.5"/>
        <rFont val="Times New Roman"/>
        <family val="1"/>
      </rPr>
      <t>Total acumulado - R$</t>
    </r>
  </si>
  <si>
    <r>
      <rPr>
        <b/>
        <sz val="11.5"/>
        <rFont val="Times New Roman"/>
        <family val="1"/>
      </rPr>
      <t>Assinaturas:</t>
    </r>
  </si>
  <si>
    <t>Tubo Polietileno Alta Densidade (PEAD) - PN 16 DE 20mm</t>
  </si>
  <si>
    <t>Alpestre - RS, 11 de Dezembro de 2021</t>
  </si>
  <si>
    <t>Tubo Polietileno Alta Densidade (PEAD) - PN 10 DE 32mm</t>
  </si>
  <si>
    <t>Hidrômetro com Cavalete e Registro de Esfera PVC (fecho rápido) - 3.0 x 1/2"- Vazão 3.0 m/h</t>
  </si>
  <si>
    <t>6.2.1</t>
  </si>
  <si>
    <t>6.2.3</t>
  </si>
  <si>
    <t>6.2.4</t>
  </si>
  <si>
    <t>6.2.5</t>
  </si>
  <si>
    <t>6.1.2</t>
  </si>
  <si>
    <t>6.1.3</t>
  </si>
  <si>
    <t>Adaptador PEAD Compressão Rosca Macho - DE 20mm x 3/4"</t>
  </si>
  <si>
    <t>União de Compressão PEAD - 40x40mm</t>
  </si>
  <si>
    <t>União de Compressão PEAD - 32x32mm</t>
  </si>
  <si>
    <t>União de Compressão PEAD - 25x25mm</t>
  </si>
  <si>
    <t>Redução de Compressão PEAD - 40x32mm</t>
  </si>
  <si>
    <t>Redução de Compressão PEAD - 32x25mm</t>
  </si>
  <si>
    <t>Adaptador PEAD Compressão Rosca Macho - DE 25mm x 3/4"</t>
  </si>
  <si>
    <t>Adaptador PEAD Compressão Rosca Macho - DE 40mm x 1 1/4"</t>
  </si>
  <si>
    <t>Tampão de Compressão PEAD - 25mm</t>
  </si>
  <si>
    <t>Te de Compressão 90° Redução PEAD - 40x32x40mm</t>
  </si>
  <si>
    <t>Adaptador PEAD Compressão Rosca Macho - DE 32mm x 1"</t>
  </si>
  <si>
    <t>Registro Gaveta Latão - 1"</t>
  </si>
  <si>
    <t xml:space="preserve">Tubo de Concreto c/tampa - DN 0,60 - altura 1,00 m </t>
  </si>
  <si>
    <t>5.1.3</t>
  </si>
  <si>
    <t>5.1.4</t>
  </si>
  <si>
    <t>3.2.7</t>
  </si>
  <si>
    <t>Tê de serviço articulado DE 40mm X 25mm</t>
  </si>
  <si>
    <t>Tê de serviço articulado DE 32mm X 25mm</t>
  </si>
  <si>
    <t>Tê de serviço articulado DE 25mm X 25mm</t>
  </si>
  <si>
    <t>Tubo Polietileno Alta Densidade (PEAD) - PN 12.5 DE 25mm</t>
  </si>
  <si>
    <t xml:space="preserve">Tubo de Concreto c/tampa - DN 0,30 - altura 1,00 m </t>
  </si>
  <si>
    <t>Tubo Aço Galvanizado - 1.1/4"</t>
  </si>
  <si>
    <t>Luva de Ferro Galvanizada - 1.1/4"</t>
  </si>
  <si>
    <t>Curva 90º Ferro Galvanizada - 1.1/4"</t>
  </si>
  <si>
    <t>União Galvanizada Assento Cônico Bronze - 1.1/4"</t>
  </si>
  <si>
    <t>Nipel Ferro Duplo Galvanizado - 1.1/4"</t>
  </si>
  <si>
    <t>Válvula Retenção Horizontal Bronze - 1.1/4"</t>
  </si>
  <si>
    <t>Flange de Aço (tampa de poço) -  6" x 1.1/4"</t>
  </si>
  <si>
    <t>Tubo Polietileno Alta Densidade (PEAD) - PN 12.5 DE 40mm</t>
  </si>
  <si>
    <t>Adaptador PEAD Compressão Rosca Macho - 40mm x 1.1/4"</t>
  </si>
  <si>
    <t>Adaptador PVC Bolsa e Rosca - 40mm x 1.1/4"</t>
  </si>
  <si>
    <t>Adaptador PVC Soldável (flange) - 40mm</t>
  </si>
  <si>
    <t>Curva 90º PVC Soldável - 40mm</t>
  </si>
  <si>
    <t>Registro de Esfera Metálico - 1.1/4"</t>
  </si>
  <si>
    <t>Registro Gaveta Latão - 3/4"</t>
  </si>
  <si>
    <t>Tubo PVC Soldável - Classe 15 - DE 40mm</t>
  </si>
  <si>
    <t>Local da Obra: Linha Encruzilhada Gaúcha  - Poço Artesiano</t>
  </si>
  <si>
    <t xml:space="preserve">ENTRADA DE ENERGIA ELÉTRICA, AÉREA, TRIFÁSICA - 380V </t>
  </si>
  <si>
    <t>Cabo flexível PP - 3 x 4 mm²</t>
  </si>
  <si>
    <t xml:space="preserve">Conjunto Motobomba Submersa - Diâmetro 4" - Potência Motor 3.5 HP - 23 Estágios - ATMT: 226,60 mca - Energia Trifásico/380V </t>
  </si>
  <si>
    <t>Quadro de Comando Automático - Potência Motor 3.5 CV - Energia Trifásico/380V</t>
  </si>
  <si>
    <t xml:space="preserve">BDI SEM desoneração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</si>
</sst>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"/>
    <numFmt numFmtId="166" formatCode="0.0000000000"/>
    <numFmt numFmtId="167" formatCode="0.000000000"/>
  </numFmts>
  <fonts count="21" x14ac:knownFonts="1">
    <font>
      <sz val="10"/>
      <name val="Arial"/>
    </font>
    <font>
      <sz val="10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rgb="FF000000"/>
      <name val="Times New Roman"/>
      <family val="1"/>
    </font>
    <font>
      <b/>
      <sz val="11.5"/>
      <name val="Times New Roman"/>
      <family val="1"/>
    </font>
    <font>
      <sz val="11.5"/>
      <color rgb="FF000000"/>
      <name val="Times New Roman"/>
      <family val="2"/>
    </font>
    <font>
      <sz val="11.5"/>
      <name val="Times New Roman"/>
      <family val="1"/>
    </font>
    <font>
      <b/>
      <sz val="11.5"/>
      <color rgb="FF000000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</patternFill>
    </fill>
    <fill>
      <patternFill patternType="solid">
        <fgColor rgb="FFBEBEB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44" fontId="16" fillId="0" borderId="0" applyFont="0" applyFill="0" applyBorder="0" applyAlignment="0" applyProtection="0"/>
  </cellStyleXfs>
  <cellXfs count="266">
    <xf numFmtId="0" fontId="0" fillId="0" borderId="0" xfId="0"/>
    <xf numFmtId="164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1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6" fontId="7" fillId="0" borderId="0" xfId="0" applyNumberFormat="1" applyFont="1" applyAlignment="1">
      <alignment horizontal="center" vertical="center"/>
    </xf>
    <xf numFmtId="49" fontId="7" fillId="0" borderId="0" xfId="0" applyNumberFormat="1" applyFont="1" applyFill="1" applyBorder="1"/>
    <xf numFmtId="0" fontId="7" fillId="0" borderId="0" xfId="0" applyFont="1"/>
    <xf numFmtId="0" fontId="8" fillId="0" borderId="1" xfId="0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1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65" fontId="11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0" fillId="3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left"/>
    </xf>
    <xf numFmtId="164" fontId="10" fillId="3" borderId="1" xfId="1" applyNumberFormat="1" applyFont="1" applyFill="1" applyBorder="1"/>
    <xf numFmtId="49" fontId="10" fillId="0" borderId="0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4" fontId="10" fillId="0" borderId="4" xfId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wrapText="1"/>
      <protection locked="0"/>
    </xf>
    <xf numFmtId="49" fontId="10" fillId="0" borderId="0" xfId="0" applyNumberFormat="1" applyFont="1" applyFill="1" applyBorder="1" applyAlignment="1" applyProtection="1">
      <alignment horizont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3" xfId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vertical="center"/>
    </xf>
    <xf numFmtId="164" fontId="10" fillId="3" borderId="1" xfId="1" applyFont="1" applyFill="1" applyBorder="1" applyAlignment="1">
      <alignment horizontal="center" vertical="center"/>
    </xf>
    <xf numFmtId="164" fontId="11" fillId="0" borderId="1" xfId="1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1" fillId="0" borderId="1" xfId="0" applyFont="1" applyFill="1" applyBorder="1"/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/>
    </xf>
    <xf numFmtId="164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164" fontId="10" fillId="0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wrapText="1"/>
      <protection locked="0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6" fillId="0" borderId="0" xfId="3" applyFill="1" applyBorder="1" applyAlignment="1">
      <alignment horizontal="left" vertical="top"/>
    </xf>
    <xf numFmtId="0" fontId="17" fillId="5" borderId="13" xfId="3" applyFont="1" applyFill="1" applyBorder="1" applyAlignment="1">
      <alignment horizontal="center" vertical="top" wrapText="1"/>
    </xf>
    <xf numFmtId="0" fontId="17" fillId="5" borderId="16" xfId="3" applyFont="1" applyFill="1" applyBorder="1" applyAlignment="1">
      <alignment horizontal="center" vertical="top" wrapText="1"/>
    </xf>
    <xf numFmtId="0" fontId="17" fillId="5" borderId="17" xfId="3" applyFont="1" applyFill="1" applyBorder="1" applyAlignment="1">
      <alignment horizontal="center" vertical="top" wrapText="1"/>
    </xf>
    <xf numFmtId="1" fontId="18" fillId="0" borderId="17" xfId="3" applyNumberFormat="1" applyFont="1" applyFill="1" applyBorder="1" applyAlignment="1">
      <alignment horizontal="center" vertical="top" shrinkToFit="1"/>
    </xf>
    <xf numFmtId="44" fontId="18" fillId="0" borderId="17" xfId="4" applyFont="1" applyFill="1" applyBorder="1" applyAlignment="1">
      <alignment shrinkToFit="1"/>
    </xf>
    <xf numFmtId="10" fontId="18" fillId="0" borderId="17" xfId="3" applyNumberFormat="1" applyFont="1" applyFill="1" applyBorder="1" applyAlignment="1">
      <alignment horizontal="center" vertical="top" shrinkToFit="1"/>
    </xf>
    <xf numFmtId="4" fontId="18" fillId="0" borderId="17" xfId="3" applyNumberFormat="1" applyFont="1" applyFill="1" applyBorder="1" applyAlignment="1">
      <alignment horizontal="right" vertical="top" shrinkToFit="1"/>
    </xf>
    <xf numFmtId="0" fontId="16" fillId="6" borderId="17" xfId="3" applyFill="1" applyBorder="1" applyAlignment="1">
      <alignment horizontal="left" wrapText="1"/>
    </xf>
    <xf numFmtId="10" fontId="18" fillId="0" borderId="17" xfId="3" quotePrefix="1" applyNumberFormat="1" applyFont="1" applyFill="1" applyBorder="1" applyAlignment="1">
      <alignment horizontal="center" vertical="top" shrinkToFit="1"/>
    </xf>
    <xf numFmtId="10" fontId="20" fillId="0" borderId="17" xfId="3" applyNumberFormat="1" applyFont="1" applyFill="1" applyBorder="1" applyAlignment="1">
      <alignment horizontal="center" vertical="top" shrinkToFit="1"/>
    </xf>
    <xf numFmtId="4" fontId="20" fillId="0" borderId="17" xfId="3" applyNumberFormat="1" applyFont="1" applyFill="1" applyBorder="1" applyAlignment="1">
      <alignment horizontal="center" vertical="top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164" fontId="10" fillId="3" borderId="1" xfId="1" applyNumberFormat="1" applyFont="1" applyFill="1" applyBorder="1" applyAlignment="1">
      <alignment vertical="center"/>
    </xf>
    <xf numFmtId="164" fontId="10" fillId="0" borderId="1" xfId="1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43" fontId="10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left" vertical="center" wrapText="1"/>
    </xf>
    <xf numFmtId="0" fontId="17" fillId="0" borderId="14" xfId="3" applyFont="1" applyFill="1" applyBorder="1" applyAlignment="1">
      <alignment horizontal="left" vertical="top" wrapText="1"/>
    </xf>
    <xf numFmtId="0" fontId="17" fillId="0" borderId="12" xfId="3" applyFont="1" applyFill="1" applyBorder="1" applyAlignment="1">
      <alignment horizontal="left" vertical="top" wrapText="1"/>
    </xf>
    <xf numFmtId="0" fontId="17" fillId="0" borderId="15" xfId="3" applyFont="1" applyFill="1" applyBorder="1" applyAlignment="1">
      <alignment horizontal="left" vertical="top" wrapText="1"/>
    </xf>
    <xf numFmtId="0" fontId="19" fillId="0" borderId="14" xfId="3" applyFont="1" applyFill="1" applyBorder="1" applyAlignment="1">
      <alignment horizontal="left" vertical="top" wrapText="1"/>
    </xf>
    <xf numFmtId="0" fontId="19" fillId="0" borderId="15" xfId="3" applyFont="1" applyFill="1" applyBorder="1" applyAlignment="1">
      <alignment horizontal="left" vertical="top" wrapText="1"/>
    </xf>
    <xf numFmtId="4" fontId="20" fillId="0" borderId="14" xfId="3" applyNumberFormat="1" applyFont="1" applyFill="1" applyBorder="1" applyAlignment="1">
      <alignment horizontal="left" vertical="top" indent="4" shrinkToFit="1"/>
    </xf>
    <xf numFmtId="4" fontId="20" fillId="0" borderId="15" xfId="3" applyNumberFormat="1" applyFont="1" applyFill="1" applyBorder="1" applyAlignment="1">
      <alignment horizontal="left" vertical="top" indent="4" shrinkToFit="1"/>
    </xf>
    <xf numFmtId="4" fontId="20" fillId="0" borderId="14" xfId="3" applyNumberFormat="1" applyFont="1" applyFill="1" applyBorder="1" applyAlignment="1">
      <alignment horizontal="left" vertical="top" indent="3" shrinkToFit="1"/>
    </xf>
    <xf numFmtId="4" fontId="20" fillId="0" borderId="15" xfId="3" applyNumberFormat="1" applyFont="1" applyFill="1" applyBorder="1" applyAlignment="1">
      <alignment horizontal="left" vertical="top" indent="3" shrinkToFit="1"/>
    </xf>
    <xf numFmtId="10" fontId="20" fillId="0" borderId="14" xfId="3" applyNumberFormat="1" applyFont="1" applyFill="1" applyBorder="1" applyAlignment="1">
      <alignment horizontal="center" vertical="top" shrinkToFit="1"/>
    </xf>
    <xf numFmtId="10" fontId="20" fillId="0" borderId="15" xfId="3" applyNumberFormat="1" applyFont="1" applyFill="1" applyBorder="1" applyAlignment="1">
      <alignment horizontal="center" vertical="top" shrinkToFit="1"/>
    </xf>
    <xf numFmtId="10" fontId="20" fillId="0" borderId="14" xfId="3" applyNumberFormat="1" applyFont="1" applyFill="1" applyBorder="1" applyAlignment="1">
      <alignment horizontal="left" vertical="top" indent="4" shrinkToFit="1"/>
    </xf>
    <xf numFmtId="10" fontId="20" fillId="0" borderId="15" xfId="3" applyNumberFormat="1" applyFont="1" applyFill="1" applyBorder="1" applyAlignment="1">
      <alignment horizontal="left" vertical="top" indent="4" shrinkToFit="1"/>
    </xf>
    <xf numFmtId="0" fontId="17" fillId="5" borderId="14" xfId="3" applyFont="1" applyFill="1" applyBorder="1" applyAlignment="1">
      <alignment horizontal="left" vertical="top" wrapText="1" indent="1"/>
    </xf>
    <xf numFmtId="0" fontId="17" fillId="5" borderId="15" xfId="3" applyFont="1" applyFill="1" applyBorder="1" applyAlignment="1">
      <alignment horizontal="left" vertical="top" wrapText="1" indent="1"/>
    </xf>
    <xf numFmtId="0" fontId="16" fillId="0" borderId="14" xfId="3" applyFill="1" applyBorder="1" applyAlignment="1">
      <alignment horizontal="left" vertical="center" wrapText="1"/>
    </xf>
    <xf numFmtId="0" fontId="16" fillId="0" borderId="12" xfId="3" applyFill="1" applyBorder="1" applyAlignment="1">
      <alignment horizontal="left" vertical="center" wrapText="1"/>
    </xf>
    <xf numFmtId="0" fontId="16" fillId="0" borderId="15" xfId="3" applyFill="1" applyBorder="1" applyAlignment="1">
      <alignment horizontal="left" vertical="center" wrapText="1"/>
    </xf>
    <xf numFmtId="0" fontId="17" fillId="5" borderId="13" xfId="3" applyFont="1" applyFill="1" applyBorder="1" applyAlignment="1">
      <alignment horizontal="left" vertical="top" wrapText="1"/>
    </xf>
    <xf numFmtId="0" fontId="17" fillId="5" borderId="16" xfId="3" applyFont="1" applyFill="1" applyBorder="1" applyAlignment="1">
      <alignment horizontal="left" vertical="top" wrapText="1"/>
    </xf>
    <xf numFmtId="0" fontId="17" fillId="5" borderId="13" xfId="3" applyFont="1" applyFill="1" applyBorder="1" applyAlignment="1">
      <alignment horizontal="left" vertical="top" wrapText="1" indent="6"/>
    </xf>
    <xf numFmtId="0" fontId="17" fillId="5" borderId="16" xfId="3" applyFont="1" applyFill="1" applyBorder="1" applyAlignment="1">
      <alignment horizontal="left" vertical="top" wrapText="1" indent="6"/>
    </xf>
    <xf numFmtId="0" fontId="17" fillId="0" borderId="3" xfId="3" applyFont="1" applyFill="1" applyBorder="1" applyAlignment="1">
      <alignment horizontal="center" vertical="top" wrapText="1"/>
    </xf>
    <xf numFmtId="0" fontId="17" fillId="0" borderId="4" xfId="3" applyFont="1" applyFill="1" applyBorder="1" applyAlignment="1">
      <alignment horizontal="center" vertical="top" wrapText="1"/>
    </xf>
    <xf numFmtId="0" fontId="17" fillId="0" borderId="5" xfId="3" applyFont="1" applyFill="1" applyBorder="1" applyAlignment="1">
      <alignment horizontal="center" vertical="top" wrapText="1"/>
    </xf>
    <xf numFmtId="1" fontId="17" fillId="0" borderId="10" xfId="3" applyNumberFormat="1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17" fillId="0" borderId="11" xfId="3" applyFont="1" applyFill="1" applyBorder="1" applyAlignment="1">
      <alignment horizontal="left" vertical="top" wrapText="1"/>
    </xf>
    <xf numFmtId="0" fontId="16" fillId="0" borderId="12" xfId="3" applyFill="1" applyBorder="1" applyAlignment="1">
      <alignment horizontal="left" wrapText="1"/>
    </xf>
    <xf numFmtId="0" fontId="2" fillId="0" borderId="6" xfId="2" applyFont="1" applyBorder="1" applyAlignment="1" applyProtection="1">
      <alignment vertical="center" wrapText="1"/>
    </xf>
    <xf numFmtId="0" fontId="2" fillId="0" borderId="6" xfId="2" applyBorder="1" applyAlignment="1">
      <alignment horizontal="center" vertical="center" wrapText="1"/>
    </xf>
    <xf numFmtId="10" fontId="2" fillId="0" borderId="6" xfId="2" applyNumberFormat="1" applyBorder="1" applyAlignment="1">
      <alignment horizontal="left" vertical="center" wrapText="1"/>
    </xf>
  </cellXfs>
  <cellStyles count="5">
    <cellStyle name="Moeda" xfId="1" builtinId="4"/>
    <cellStyle name="Moeda 2" xfId="4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12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44"/>
  <sheetViews>
    <sheetView showGridLines="0" topLeftCell="A28" zoomScale="120" zoomScaleNormal="120" workbookViewId="0">
      <selection activeCell="F37" sqref="F37"/>
    </sheetView>
  </sheetViews>
  <sheetFormatPr defaultColWidth="9.140625" defaultRowHeight="12" x14ac:dyDescent="0.2"/>
  <cols>
    <col min="1" max="2" width="6.7109375" style="4" customWidth="1"/>
    <col min="3" max="3" width="57.140625" style="4" customWidth="1"/>
    <col min="4" max="4" width="7.7109375" style="4" bestFit="1" customWidth="1"/>
    <col min="5" max="5" width="8.7109375" style="4" customWidth="1"/>
    <col min="6" max="7" width="12.7109375" style="4" customWidth="1"/>
    <col min="8" max="8" width="15.7109375" style="4" customWidth="1"/>
    <col min="9" max="10" width="13" style="4" customWidth="1"/>
    <col min="11" max="16384" width="9.140625" style="4"/>
  </cols>
  <sheetData>
    <row r="1" spans="1:10" s="18" customFormat="1" ht="12.75" x14ac:dyDescent="0.2">
      <c r="A1" s="210" t="s">
        <v>29</v>
      </c>
      <c r="B1" s="210"/>
      <c r="C1" s="210"/>
      <c r="D1" s="210"/>
      <c r="E1" s="210"/>
      <c r="F1" s="210"/>
      <c r="G1" s="210"/>
      <c r="H1" s="210"/>
    </row>
    <row r="2" spans="1:10" s="18" customFormat="1" ht="12.75" x14ac:dyDescent="0.2">
      <c r="A2" s="139"/>
      <c r="B2" s="173"/>
      <c r="C2" s="115"/>
      <c r="D2" s="139"/>
      <c r="E2" s="139"/>
      <c r="F2" s="139"/>
      <c r="G2" s="173"/>
      <c r="H2" s="139"/>
    </row>
    <row r="3" spans="1:10" s="18" customFormat="1" ht="12.75" x14ac:dyDescent="0.2">
      <c r="A3" s="211" t="s">
        <v>148</v>
      </c>
      <c r="B3" s="211"/>
      <c r="C3" s="211"/>
      <c r="D3" s="211"/>
      <c r="E3" s="211"/>
      <c r="F3" s="211"/>
      <c r="G3" s="211"/>
      <c r="H3" s="211"/>
    </row>
    <row r="4" spans="1:10" s="118" customFormat="1" ht="12.75" x14ac:dyDescent="0.2">
      <c r="A4" s="211" t="s">
        <v>18</v>
      </c>
      <c r="B4" s="211"/>
      <c r="C4" s="211"/>
      <c r="D4" s="211"/>
      <c r="E4" s="211"/>
      <c r="F4" s="211"/>
      <c r="G4" s="211"/>
      <c r="H4" s="211"/>
    </row>
    <row r="5" spans="1:10" s="118" customFormat="1" ht="12.75" x14ac:dyDescent="0.2">
      <c r="A5" s="211" t="s">
        <v>164</v>
      </c>
      <c r="B5" s="211"/>
      <c r="C5" s="211"/>
      <c r="D5" s="211"/>
      <c r="E5" s="211"/>
      <c r="F5" s="211"/>
      <c r="G5" s="211"/>
      <c r="H5" s="211"/>
    </row>
    <row r="6" spans="1:10" s="118" customFormat="1" ht="12.75" x14ac:dyDescent="0.2">
      <c r="A6" s="211" t="s">
        <v>260</v>
      </c>
      <c r="B6" s="211"/>
      <c r="C6" s="211"/>
      <c r="D6" s="211"/>
      <c r="E6" s="211"/>
      <c r="F6" s="211"/>
      <c r="G6" s="211"/>
      <c r="H6" s="211"/>
    </row>
    <row r="7" spans="1:10" ht="12.75" customHeight="1" x14ac:dyDescent="0.2">
      <c r="A7" s="212" t="s">
        <v>172</v>
      </c>
      <c r="B7" s="212"/>
      <c r="C7" s="212"/>
      <c r="D7" s="264" t="s">
        <v>265</v>
      </c>
      <c r="E7" s="264"/>
      <c r="F7" s="264"/>
      <c r="G7" s="265">
        <v>0.2641</v>
      </c>
      <c r="H7" s="263"/>
    </row>
    <row r="8" spans="1:10" ht="12.75" x14ac:dyDescent="0.2">
      <c r="A8" s="146" t="s">
        <v>5</v>
      </c>
      <c r="B8" s="217" t="s">
        <v>168</v>
      </c>
      <c r="C8" s="146" t="s">
        <v>1</v>
      </c>
      <c r="D8" s="220" t="s">
        <v>2</v>
      </c>
      <c r="E8" s="217" t="s">
        <v>169</v>
      </c>
      <c r="F8" s="220" t="s">
        <v>170</v>
      </c>
      <c r="G8" s="217" t="s">
        <v>171</v>
      </c>
      <c r="H8" s="220" t="s">
        <v>0</v>
      </c>
    </row>
    <row r="9" spans="1:10" ht="12.75" x14ac:dyDescent="0.2">
      <c r="A9" s="146" t="s">
        <v>30</v>
      </c>
      <c r="B9" s="218"/>
      <c r="C9" s="111" t="s">
        <v>80</v>
      </c>
      <c r="D9" s="221"/>
      <c r="E9" s="218"/>
      <c r="F9" s="221"/>
      <c r="G9" s="218"/>
      <c r="H9" s="221"/>
    </row>
    <row r="10" spans="1:10" ht="12.75" x14ac:dyDescent="0.2">
      <c r="A10" s="146" t="s">
        <v>31</v>
      </c>
      <c r="B10" s="219"/>
      <c r="C10" s="150" t="s">
        <v>16</v>
      </c>
      <c r="D10" s="222"/>
      <c r="E10" s="219"/>
      <c r="F10" s="222"/>
      <c r="G10" s="219"/>
      <c r="H10" s="222"/>
      <c r="I10" s="127"/>
      <c r="J10" s="128"/>
    </row>
    <row r="11" spans="1:10" ht="12.75" x14ac:dyDescent="0.2">
      <c r="A11" s="42" t="s">
        <v>32</v>
      </c>
      <c r="B11" s="42">
        <v>101510</v>
      </c>
      <c r="C11" s="112" t="s">
        <v>261</v>
      </c>
      <c r="D11" s="24" t="s">
        <v>20</v>
      </c>
      <c r="E11" s="62">
        <v>1</v>
      </c>
      <c r="F11" s="35"/>
      <c r="G11" s="35">
        <f>ROUND(F11*$G$7+F11,2)</f>
        <v>0</v>
      </c>
      <c r="H11" s="35">
        <f>ROUND(G11*E11,2)</f>
        <v>0</v>
      </c>
      <c r="I11" s="127"/>
      <c r="J11" s="128"/>
    </row>
    <row r="12" spans="1:10" ht="12.75" x14ac:dyDescent="0.2">
      <c r="A12" s="42" t="s">
        <v>33</v>
      </c>
      <c r="B12" s="42">
        <v>100588</v>
      </c>
      <c r="C12" s="112" t="s">
        <v>175</v>
      </c>
      <c r="D12" s="24" t="s">
        <v>20</v>
      </c>
      <c r="E12" s="62">
        <v>1</v>
      </c>
      <c r="F12" s="35"/>
      <c r="G12" s="35">
        <f t="shared" ref="G12:G16" si="0">ROUND(F12*$G$7+F12,2)</f>
        <v>0</v>
      </c>
      <c r="H12" s="35">
        <f t="shared" ref="H12:H13" si="1">ROUND(G12*E12,2)</f>
        <v>0</v>
      </c>
      <c r="I12" s="127"/>
      <c r="J12" s="128"/>
    </row>
    <row r="13" spans="1:10" ht="25.5" x14ac:dyDescent="0.2">
      <c r="A13" s="42" t="s">
        <v>34</v>
      </c>
      <c r="B13" s="42" t="s">
        <v>176</v>
      </c>
      <c r="C13" s="183" t="s">
        <v>263</v>
      </c>
      <c r="D13" s="182" t="s">
        <v>20</v>
      </c>
      <c r="E13" s="184">
        <v>1</v>
      </c>
      <c r="F13" s="185"/>
      <c r="G13" s="35">
        <f t="shared" si="0"/>
        <v>0</v>
      </c>
      <c r="H13" s="35">
        <f t="shared" si="1"/>
        <v>0</v>
      </c>
      <c r="I13" s="213"/>
      <c r="J13" s="214"/>
    </row>
    <row r="14" spans="1:10" ht="25.5" x14ac:dyDescent="0.2">
      <c r="A14" s="42" t="s">
        <v>141</v>
      </c>
      <c r="B14" s="42" t="s">
        <v>176</v>
      </c>
      <c r="C14" s="160" t="s">
        <v>264</v>
      </c>
      <c r="D14" s="182" t="s">
        <v>20</v>
      </c>
      <c r="E14" s="184">
        <v>1</v>
      </c>
      <c r="F14" s="172"/>
      <c r="G14" s="35">
        <f>ROUND(F14*$G$7+F14,2)</f>
        <v>0</v>
      </c>
      <c r="H14" s="35">
        <f>ROUND(G14*E14,2)</f>
        <v>0</v>
      </c>
    </row>
    <row r="15" spans="1:10" ht="12.75" x14ac:dyDescent="0.2">
      <c r="A15" s="42" t="s">
        <v>161</v>
      </c>
      <c r="B15" s="42" t="s">
        <v>176</v>
      </c>
      <c r="C15" s="169" t="s">
        <v>262</v>
      </c>
      <c r="D15" s="170" t="s">
        <v>21</v>
      </c>
      <c r="E15" s="171">
        <v>210</v>
      </c>
      <c r="F15" s="63"/>
      <c r="G15" s="35">
        <f t="shared" si="0"/>
        <v>0</v>
      </c>
      <c r="H15" s="35">
        <f t="shared" ref="H15:H16" si="2">ROUND(G15*E15,2)</f>
        <v>0</v>
      </c>
    </row>
    <row r="16" spans="1:10" ht="12.75" x14ac:dyDescent="0.2">
      <c r="A16" s="42" t="s">
        <v>174</v>
      </c>
      <c r="B16" s="42">
        <v>12776</v>
      </c>
      <c r="C16" s="57" t="s">
        <v>167</v>
      </c>
      <c r="D16" s="24" t="s">
        <v>20</v>
      </c>
      <c r="E16" s="54">
        <v>1</v>
      </c>
      <c r="F16" s="63"/>
      <c r="G16" s="35">
        <f t="shared" si="0"/>
        <v>0</v>
      </c>
      <c r="H16" s="35">
        <f t="shared" si="2"/>
        <v>0</v>
      </c>
    </row>
    <row r="17" spans="1:8" ht="12.75" x14ac:dyDescent="0.2">
      <c r="A17" s="147"/>
      <c r="B17" s="175"/>
      <c r="C17" s="58" t="s">
        <v>35</v>
      </c>
      <c r="D17" s="44"/>
      <c r="E17" s="54"/>
      <c r="F17" s="148"/>
      <c r="G17" s="148"/>
      <c r="H17" s="70">
        <f>SUM(H11:H16)</f>
        <v>0</v>
      </c>
    </row>
    <row r="18" spans="1:8" ht="12.75" x14ac:dyDescent="0.2">
      <c r="A18" s="147"/>
      <c r="B18" s="175"/>
      <c r="C18" s="59"/>
      <c r="D18" s="44"/>
      <c r="E18" s="54"/>
      <c r="F18" s="148"/>
      <c r="G18" s="148"/>
      <c r="H18" s="145"/>
    </row>
    <row r="19" spans="1:8" ht="12.75" x14ac:dyDescent="0.2">
      <c r="A19" s="146" t="s">
        <v>36</v>
      </c>
      <c r="B19" s="174"/>
      <c r="C19" s="150" t="s">
        <v>6</v>
      </c>
      <c r="D19" s="23"/>
      <c r="E19" s="60"/>
      <c r="F19" s="61"/>
      <c r="G19" s="61"/>
      <c r="H19" s="140"/>
    </row>
    <row r="20" spans="1:8" ht="12.75" x14ac:dyDescent="0.2">
      <c r="A20" s="42" t="s">
        <v>37</v>
      </c>
      <c r="B20" s="42">
        <v>92652</v>
      </c>
      <c r="C20" s="168" t="s">
        <v>245</v>
      </c>
      <c r="D20" s="46" t="s">
        <v>21</v>
      </c>
      <c r="E20" s="141">
        <v>180</v>
      </c>
      <c r="F20" s="142"/>
      <c r="G20" s="35">
        <f>ROUND(F20*$G$7+F20,2)</f>
        <v>0</v>
      </c>
      <c r="H20" s="35">
        <f>ROUND(G20*E20,2)</f>
        <v>0</v>
      </c>
    </row>
    <row r="21" spans="1:8" ht="12" customHeight="1" x14ac:dyDescent="0.2">
      <c r="A21" s="42" t="s">
        <v>38</v>
      </c>
      <c r="B21" s="42">
        <v>92372</v>
      </c>
      <c r="C21" s="168" t="s">
        <v>246</v>
      </c>
      <c r="D21" s="46" t="s">
        <v>20</v>
      </c>
      <c r="E21" s="141">
        <f>E20/6+1</f>
        <v>31</v>
      </c>
      <c r="F21" s="142"/>
      <c r="G21" s="35">
        <f t="shared" ref="G21:G25" si="3">ROUND(F21*$G$7+F21,2)</f>
        <v>0</v>
      </c>
      <c r="H21" s="35">
        <f t="shared" ref="H21:H22" si="4">ROUND(G21*E21,2)</f>
        <v>0</v>
      </c>
    </row>
    <row r="22" spans="1:8" ht="12" customHeight="1" x14ac:dyDescent="0.2">
      <c r="A22" s="42" t="s">
        <v>39</v>
      </c>
      <c r="B22" s="42">
        <v>97482</v>
      </c>
      <c r="C22" s="168" t="s">
        <v>247</v>
      </c>
      <c r="D22" s="46" t="s">
        <v>20</v>
      </c>
      <c r="E22" s="141">
        <v>2</v>
      </c>
      <c r="F22" s="142"/>
      <c r="G22" s="35">
        <f t="shared" si="3"/>
        <v>0</v>
      </c>
      <c r="H22" s="35">
        <f t="shared" si="4"/>
        <v>0</v>
      </c>
    </row>
    <row r="23" spans="1:8" ht="12" customHeight="1" x14ac:dyDescent="0.2">
      <c r="A23" s="42" t="s">
        <v>40</v>
      </c>
      <c r="B23" s="42">
        <v>92893</v>
      </c>
      <c r="C23" s="168" t="s">
        <v>248</v>
      </c>
      <c r="D23" s="46" t="s">
        <v>20</v>
      </c>
      <c r="E23" s="141">
        <v>1</v>
      </c>
      <c r="F23" s="142"/>
      <c r="G23" s="35">
        <f>ROUND(F23*$G$7+F23,2)</f>
        <v>0</v>
      </c>
      <c r="H23" s="35">
        <f>ROUND(G23*E23,2)</f>
        <v>0</v>
      </c>
    </row>
    <row r="24" spans="1:8" ht="12" customHeight="1" x14ac:dyDescent="0.2">
      <c r="A24" s="42" t="s">
        <v>41</v>
      </c>
      <c r="B24" s="42">
        <v>92371</v>
      </c>
      <c r="C24" s="168" t="s">
        <v>249</v>
      </c>
      <c r="D24" s="46" t="s">
        <v>20</v>
      </c>
      <c r="E24" s="141">
        <v>2</v>
      </c>
      <c r="F24" s="142"/>
      <c r="G24" s="35">
        <f t="shared" si="3"/>
        <v>0</v>
      </c>
      <c r="H24" s="35">
        <f t="shared" ref="H24:H25" si="5">ROUND(G24*E24,2)</f>
        <v>0</v>
      </c>
    </row>
    <row r="25" spans="1:8" ht="12" customHeight="1" x14ac:dyDescent="0.2">
      <c r="A25" s="42" t="s">
        <v>42</v>
      </c>
      <c r="B25" s="42">
        <v>99621</v>
      </c>
      <c r="C25" s="168" t="s">
        <v>250</v>
      </c>
      <c r="D25" s="46" t="s">
        <v>20</v>
      </c>
      <c r="E25" s="141">
        <v>1</v>
      </c>
      <c r="F25" s="142"/>
      <c r="G25" s="35">
        <f t="shared" si="3"/>
        <v>0</v>
      </c>
      <c r="H25" s="35">
        <f t="shared" si="5"/>
        <v>0</v>
      </c>
    </row>
    <row r="26" spans="1:8" ht="12" customHeight="1" x14ac:dyDescent="0.2">
      <c r="A26" s="42" t="s">
        <v>43</v>
      </c>
      <c r="B26" s="42">
        <v>3270</v>
      </c>
      <c r="C26" s="168" t="s">
        <v>251</v>
      </c>
      <c r="D26" s="46" t="s">
        <v>20</v>
      </c>
      <c r="E26" s="141">
        <v>1</v>
      </c>
      <c r="F26" s="142"/>
      <c r="G26" s="35">
        <f>ROUND(F26*$G$7+F26,2)</f>
        <v>0</v>
      </c>
      <c r="H26" s="35">
        <f>ROUND(G26*E26,2)</f>
        <v>0</v>
      </c>
    </row>
    <row r="27" spans="1:8" ht="12.75" x14ac:dyDescent="0.2">
      <c r="A27" s="42"/>
      <c r="B27" s="42"/>
      <c r="C27" s="58" t="s">
        <v>44</v>
      </c>
      <c r="D27" s="24"/>
      <c r="E27" s="62"/>
      <c r="F27" s="63"/>
      <c r="G27" s="63"/>
      <c r="H27" s="203">
        <f>SUM(H20:H26)</f>
        <v>0</v>
      </c>
    </row>
    <row r="28" spans="1:8" ht="12.75" x14ac:dyDescent="0.2">
      <c r="A28" s="42"/>
      <c r="B28" s="42"/>
      <c r="C28" s="58"/>
      <c r="D28" s="24"/>
      <c r="E28" s="62"/>
      <c r="F28" s="63"/>
      <c r="G28" s="63"/>
      <c r="H28" s="143"/>
    </row>
    <row r="29" spans="1:8" ht="12.75" x14ac:dyDescent="0.2">
      <c r="A29" s="149" t="s">
        <v>45</v>
      </c>
      <c r="B29" s="176"/>
      <c r="C29" s="149" t="s">
        <v>149</v>
      </c>
      <c r="D29" s="149"/>
      <c r="E29" s="149"/>
      <c r="F29" s="149"/>
      <c r="G29" s="176"/>
      <c r="H29" s="149"/>
    </row>
    <row r="30" spans="1:8" ht="25.5" x14ac:dyDescent="0.2">
      <c r="A30" s="42" t="s">
        <v>46</v>
      </c>
      <c r="B30" s="42">
        <v>98522</v>
      </c>
      <c r="C30" s="159" t="s">
        <v>182</v>
      </c>
      <c r="D30" s="24" t="s">
        <v>183</v>
      </c>
      <c r="E30" s="62">
        <v>17</v>
      </c>
      <c r="F30" s="63"/>
      <c r="G30" s="35">
        <f>ROUND(F30*$G$7+F30,2)</f>
        <v>0</v>
      </c>
      <c r="H30" s="35">
        <f>ROUND(G30*E30,2)</f>
        <v>0</v>
      </c>
    </row>
    <row r="31" spans="1:8" ht="12.75" x14ac:dyDescent="0.2">
      <c r="A31" s="42" t="s">
        <v>155</v>
      </c>
      <c r="B31" s="42">
        <v>102073</v>
      </c>
      <c r="C31" s="159" t="s">
        <v>184</v>
      </c>
      <c r="D31" s="24" t="s">
        <v>11</v>
      </c>
      <c r="E31" s="83">
        <v>0.5</v>
      </c>
      <c r="F31" s="63"/>
      <c r="G31" s="35">
        <f t="shared" ref="G31:G32" si="6">ROUND(F31*$G$7+F31,2)</f>
        <v>0</v>
      </c>
      <c r="H31" s="35">
        <f t="shared" ref="H31:H32" si="7">ROUND(G31*E31,2)</f>
        <v>0</v>
      </c>
    </row>
    <row r="32" spans="1:8" ht="12.75" x14ac:dyDescent="0.2">
      <c r="A32" s="42" t="s">
        <v>156</v>
      </c>
      <c r="B32" s="42">
        <v>4948</v>
      </c>
      <c r="C32" s="159" t="s">
        <v>178</v>
      </c>
      <c r="D32" s="24" t="s">
        <v>150</v>
      </c>
      <c r="E32" s="62">
        <v>4.5</v>
      </c>
      <c r="F32" s="63"/>
      <c r="G32" s="35">
        <f t="shared" si="6"/>
        <v>0</v>
      </c>
      <c r="H32" s="35">
        <f t="shared" si="7"/>
        <v>0</v>
      </c>
    </row>
    <row r="33" spans="1:8" ht="25.5" x14ac:dyDescent="0.2">
      <c r="A33" s="42" t="s">
        <v>157</v>
      </c>
      <c r="B33" s="42">
        <v>100324</v>
      </c>
      <c r="C33" s="159" t="s">
        <v>186</v>
      </c>
      <c r="D33" s="24" t="s">
        <v>11</v>
      </c>
      <c r="E33" s="62">
        <v>2.5</v>
      </c>
      <c r="F33" s="63"/>
      <c r="G33" s="35">
        <f>ROUND(F33*$G$7+F33,2)</f>
        <v>0</v>
      </c>
      <c r="H33" s="35">
        <f>ROUND(G33*E33,2)</f>
        <v>0</v>
      </c>
    </row>
    <row r="34" spans="1:8" ht="12.75" x14ac:dyDescent="0.2">
      <c r="A34" s="162"/>
      <c r="B34" s="162"/>
      <c r="C34" s="163" t="s">
        <v>121</v>
      </c>
      <c r="D34" s="166"/>
      <c r="E34" s="162"/>
      <c r="F34" s="164"/>
      <c r="G34" s="164"/>
      <c r="H34" s="165">
        <f>SUM(H30:H33)</f>
        <v>0</v>
      </c>
    </row>
    <row r="35" spans="1:8" ht="12.75" x14ac:dyDescent="0.2">
      <c r="A35" s="162"/>
      <c r="B35" s="162"/>
      <c r="C35" s="163"/>
      <c r="D35" s="166"/>
      <c r="E35" s="162"/>
      <c r="F35" s="164"/>
      <c r="G35" s="164"/>
      <c r="H35" s="165"/>
    </row>
    <row r="36" spans="1:8" s="15" customFormat="1" ht="12.75" x14ac:dyDescent="0.2">
      <c r="A36" s="146" t="s">
        <v>158</v>
      </c>
      <c r="B36" s="174"/>
      <c r="C36" s="150" t="s">
        <v>7</v>
      </c>
      <c r="D36" s="43"/>
      <c r="E36" s="53"/>
      <c r="F36" s="64"/>
      <c r="G36" s="64"/>
      <c r="H36" s="144"/>
    </row>
    <row r="37" spans="1:8" ht="12" customHeight="1" x14ac:dyDescent="0.2">
      <c r="A37" s="147" t="s">
        <v>159</v>
      </c>
      <c r="B37" s="175">
        <v>88279</v>
      </c>
      <c r="C37" s="154" t="s">
        <v>133</v>
      </c>
      <c r="D37" s="46" t="s">
        <v>177</v>
      </c>
      <c r="E37" s="119">
        <v>48</v>
      </c>
      <c r="F37" s="63"/>
      <c r="G37" s="35">
        <f>ROUND(F37*$G$7+F37,2)</f>
        <v>0</v>
      </c>
      <c r="H37" s="35">
        <f>ROUND(G37*E37,2)</f>
        <v>0</v>
      </c>
    </row>
    <row r="38" spans="1:8" s="6" customFormat="1" ht="12.75" x14ac:dyDescent="0.2">
      <c r="A38" s="65"/>
      <c r="B38" s="65"/>
      <c r="C38" s="58" t="s">
        <v>160</v>
      </c>
      <c r="D38" s="25"/>
      <c r="E38" s="66"/>
      <c r="F38" s="67"/>
      <c r="G38" s="67"/>
      <c r="H38" s="70">
        <f>SUM(H37:H37)</f>
        <v>0</v>
      </c>
    </row>
    <row r="39" spans="1:8" ht="12.75" x14ac:dyDescent="0.2">
      <c r="A39" s="216"/>
      <c r="B39" s="216"/>
      <c r="C39" s="216"/>
      <c r="D39" s="216"/>
      <c r="E39" s="216"/>
      <c r="F39" s="216"/>
      <c r="G39" s="216"/>
      <c r="H39" s="216"/>
    </row>
    <row r="40" spans="1:8" ht="12.75" x14ac:dyDescent="0.2">
      <c r="A40" s="215" t="s">
        <v>47</v>
      </c>
      <c r="B40" s="215"/>
      <c r="C40" s="215"/>
      <c r="D40" s="215"/>
      <c r="E40" s="215"/>
      <c r="F40" s="215"/>
      <c r="G40" s="174"/>
      <c r="H40" s="64">
        <f>H17+H27+H34+H38</f>
        <v>0</v>
      </c>
    </row>
    <row r="43" spans="1:8" x14ac:dyDescent="0.2">
      <c r="H43" s="3">
        <f>(SUM(H10:H38))/2</f>
        <v>0</v>
      </c>
    </row>
    <row r="44" spans="1:8" x14ac:dyDescent="0.2">
      <c r="H44" s="12" t="e">
        <f>H40/H43</f>
        <v>#DIV/0!</v>
      </c>
    </row>
  </sheetData>
  <mergeCells count="16">
    <mergeCell ref="A7:C7"/>
    <mergeCell ref="I13:J13"/>
    <mergeCell ref="A40:F40"/>
    <mergeCell ref="A39:H39"/>
    <mergeCell ref="B8:B10"/>
    <mergeCell ref="D8:D10"/>
    <mergeCell ref="E8:E10"/>
    <mergeCell ref="F8:F10"/>
    <mergeCell ref="G8:G10"/>
    <mergeCell ref="H8:H10"/>
    <mergeCell ref="D7:F7"/>
    <mergeCell ref="A1:H1"/>
    <mergeCell ref="A3:H3"/>
    <mergeCell ref="A4:H4"/>
    <mergeCell ref="A5:H5"/>
    <mergeCell ref="A6:H6"/>
  </mergeCells>
  <phoneticPr fontId="4" type="noConversion"/>
  <conditionalFormatting sqref="D7">
    <cfRule type="expression" dxfId="5" priority="1" stopIfTrue="1">
      <formula>$Q$11="Não"</formula>
    </cfRule>
  </conditionalFormatting>
  <printOptions horizontalCentered="1"/>
  <pageMargins left="0" right="0" top="0.98425196850393704" bottom="0.78740157480314965" header="0.19685039370078741" footer="0.19685039370078741"/>
  <pageSetup paperSize="9" orientation="landscape" horizontalDpi="1200" verticalDpi="300" r:id="rId1"/>
  <headerFooter scaleWithDoc="0"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50"/>
  <sheetViews>
    <sheetView showGridLines="0" topLeftCell="A19" zoomScale="120" zoomScaleNormal="120" workbookViewId="0">
      <selection activeCell="F28" sqref="F28:F30"/>
    </sheetView>
  </sheetViews>
  <sheetFormatPr defaultColWidth="9.140625" defaultRowHeight="12" x14ac:dyDescent="0.2"/>
  <cols>
    <col min="1" max="2" width="6.7109375" style="4" customWidth="1"/>
    <col min="3" max="3" width="57.140625" style="4" customWidth="1"/>
    <col min="4" max="4" width="7.7109375" style="4" bestFit="1" customWidth="1"/>
    <col min="5" max="5" width="8.7109375" style="4" customWidth="1"/>
    <col min="6" max="7" width="12.7109375" style="4" customWidth="1"/>
    <col min="8" max="8" width="15.7109375" style="4" customWidth="1"/>
    <col min="9" max="16384" width="9.140625" style="4"/>
  </cols>
  <sheetData>
    <row r="1" spans="1:8" s="18" customFormat="1" ht="12.75" customHeight="1" x14ac:dyDescent="0.2">
      <c r="A1" s="210" t="s">
        <v>126</v>
      </c>
      <c r="B1" s="210"/>
      <c r="C1" s="210"/>
      <c r="D1" s="210"/>
      <c r="E1" s="210"/>
      <c r="F1" s="210"/>
      <c r="G1" s="210"/>
      <c r="H1" s="210"/>
    </row>
    <row r="2" spans="1:8" s="18" customFormat="1" ht="12.75" customHeight="1" x14ac:dyDescent="0.2">
      <c r="A2" s="49"/>
      <c r="B2" s="173"/>
      <c r="C2" s="115"/>
      <c r="D2" s="49"/>
      <c r="E2" s="49"/>
      <c r="F2" s="49"/>
      <c r="G2" s="173"/>
      <c r="H2" s="49"/>
    </row>
    <row r="3" spans="1:8" s="18" customFormat="1" ht="12.75" customHeight="1" x14ac:dyDescent="0.2">
      <c r="A3" s="211" t="s">
        <v>148</v>
      </c>
      <c r="B3" s="211"/>
      <c r="C3" s="211"/>
      <c r="D3" s="211"/>
      <c r="E3" s="211"/>
      <c r="F3" s="211"/>
      <c r="G3" s="211"/>
      <c r="H3" s="211"/>
    </row>
    <row r="4" spans="1:8" s="19" customFormat="1" ht="12.75" customHeight="1" x14ac:dyDescent="0.2">
      <c r="A4" s="211" t="s">
        <v>18</v>
      </c>
      <c r="B4" s="211"/>
      <c r="C4" s="211"/>
      <c r="D4" s="211"/>
      <c r="E4" s="211"/>
      <c r="F4" s="211"/>
      <c r="G4" s="211"/>
      <c r="H4" s="211"/>
    </row>
    <row r="5" spans="1:8" s="19" customFormat="1" ht="12.75" customHeight="1" x14ac:dyDescent="0.2">
      <c r="A5" s="211" t="s">
        <v>164</v>
      </c>
      <c r="B5" s="211"/>
      <c r="C5" s="211"/>
      <c r="D5" s="211"/>
      <c r="E5" s="211"/>
      <c r="F5" s="211"/>
      <c r="G5" s="211"/>
      <c r="H5" s="211"/>
    </row>
    <row r="6" spans="1:8" s="19" customFormat="1" ht="12.75" customHeight="1" x14ac:dyDescent="0.2">
      <c r="A6" s="211" t="s">
        <v>260</v>
      </c>
      <c r="B6" s="211"/>
      <c r="C6" s="211"/>
      <c r="D6" s="211"/>
      <c r="E6" s="211"/>
      <c r="F6" s="211"/>
      <c r="G6" s="211"/>
      <c r="H6" s="211"/>
    </row>
    <row r="7" spans="1:8" ht="12.75" customHeight="1" x14ac:dyDescent="0.2">
      <c r="A7" s="212" t="s">
        <v>172</v>
      </c>
      <c r="B7" s="212"/>
      <c r="C7" s="212"/>
      <c r="D7" s="264" t="s">
        <v>265</v>
      </c>
      <c r="E7" s="264"/>
      <c r="F7" s="264"/>
      <c r="G7" s="265">
        <v>0.2641</v>
      </c>
      <c r="H7" s="263"/>
    </row>
    <row r="8" spans="1:8" ht="12.75" customHeight="1" x14ac:dyDescent="0.2">
      <c r="A8" s="48" t="s">
        <v>5</v>
      </c>
      <c r="B8" s="217" t="s">
        <v>168</v>
      </c>
      <c r="C8" s="48" t="s">
        <v>1</v>
      </c>
      <c r="D8" s="220" t="s">
        <v>2</v>
      </c>
      <c r="E8" s="217" t="s">
        <v>169</v>
      </c>
      <c r="F8" s="220" t="s">
        <v>170</v>
      </c>
      <c r="G8" s="217" t="s">
        <v>171</v>
      </c>
      <c r="H8" s="220" t="s">
        <v>0</v>
      </c>
    </row>
    <row r="9" spans="1:8" ht="12.75" customHeight="1" x14ac:dyDescent="0.2">
      <c r="A9" s="48" t="s">
        <v>48</v>
      </c>
      <c r="B9" s="218"/>
      <c r="C9" s="110" t="s">
        <v>129</v>
      </c>
      <c r="D9" s="221"/>
      <c r="E9" s="218"/>
      <c r="F9" s="221"/>
      <c r="G9" s="218"/>
      <c r="H9" s="221"/>
    </row>
    <row r="10" spans="1:8" ht="12.75" customHeight="1" x14ac:dyDescent="0.2">
      <c r="A10" s="48" t="s">
        <v>49</v>
      </c>
      <c r="B10" s="219"/>
      <c r="C10" s="48" t="s">
        <v>6</v>
      </c>
      <c r="D10" s="222"/>
      <c r="E10" s="219"/>
      <c r="F10" s="222"/>
      <c r="G10" s="219"/>
      <c r="H10" s="222"/>
    </row>
    <row r="11" spans="1:8" ht="12.75" customHeight="1" x14ac:dyDescent="0.2">
      <c r="A11" s="117" t="s">
        <v>142</v>
      </c>
      <c r="B11" s="42" t="s">
        <v>176</v>
      </c>
      <c r="C11" s="167" t="s">
        <v>252</v>
      </c>
      <c r="D11" s="44" t="s">
        <v>21</v>
      </c>
      <c r="E11" s="54">
        <v>280</v>
      </c>
      <c r="F11" s="68"/>
      <c r="G11" s="35">
        <f>ROUND(F11*$G$7+F11,2)</f>
        <v>0</v>
      </c>
      <c r="H11" s="35">
        <f>ROUND(G11*E11,2)</f>
        <v>0</v>
      </c>
    </row>
    <row r="12" spans="1:8" ht="12.75" customHeight="1" x14ac:dyDescent="0.2">
      <c r="A12" s="147" t="s">
        <v>162</v>
      </c>
      <c r="B12" s="42" t="s">
        <v>176</v>
      </c>
      <c r="C12" s="154" t="s">
        <v>253</v>
      </c>
      <c r="D12" s="44" t="s">
        <v>20</v>
      </c>
      <c r="E12" s="54">
        <v>2</v>
      </c>
      <c r="F12" s="68"/>
      <c r="G12" s="35">
        <f t="shared" ref="G12:G13" si="0">ROUND(F12*$G$7+F12,2)</f>
        <v>0</v>
      </c>
      <c r="H12" s="35">
        <f t="shared" ref="H12:H13" si="1">ROUND(G12*E12,2)</f>
        <v>0</v>
      </c>
    </row>
    <row r="13" spans="1:8" ht="12.75" customHeight="1" x14ac:dyDescent="0.2">
      <c r="A13" s="147" t="s">
        <v>163</v>
      </c>
      <c r="B13" s="42" t="s">
        <v>176</v>
      </c>
      <c r="C13" s="154" t="s">
        <v>225</v>
      </c>
      <c r="D13" s="44" t="s">
        <v>20</v>
      </c>
      <c r="E13" s="54">
        <v>2</v>
      </c>
      <c r="F13" s="68"/>
      <c r="G13" s="35">
        <f t="shared" si="0"/>
        <v>0</v>
      </c>
      <c r="H13" s="35">
        <f t="shared" si="1"/>
        <v>0</v>
      </c>
    </row>
    <row r="14" spans="1:8" ht="12.75" customHeight="1" x14ac:dyDescent="0.2">
      <c r="A14" s="50"/>
      <c r="B14" s="175"/>
      <c r="C14" s="155" t="s">
        <v>50</v>
      </c>
      <c r="D14" s="44"/>
      <c r="E14" s="54"/>
      <c r="F14" s="68"/>
      <c r="G14" s="68"/>
      <c r="H14" s="70">
        <f>SUM(H11:H13)</f>
        <v>0</v>
      </c>
    </row>
    <row r="15" spans="1:8" ht="12.75" customHeight="1" x14ac:dyDescent="0.2">
      <c r="A15" s="50"/>
      <c r="B15" s="175"/>
      <c r="C15" s="154"/>
      <c r="D15" s="44"/>
      <c r="E15" s="54"/>
      <c r="F15" s="68"/>
      <c r="G15" s="68"/>
      <c r="H15" s="69"/>
    </row>
    <row r="16" spans="1:8" ht="12.75" customHeight="1" x14ac:dyDescent="0.2">
      <c r="A16" s="48" t="s">
        <v>51</v>
      </c>
      <c r="B16" s="174"/>
      <c r="C16" s="150" t="s">
        <v>22</v>
      </c>
      <c r="D16" s="43"/>
      <c r="E16" s="53"/>
      <c r="F16" s="64"/>
      <c r="G16" s="64"/>
      <c r="H16" s="71"/>
    </row>
    <row r="17" spans="1:8" ht="12.75" customHeight="1" x14ac:dyDescent="0.2">
      <c r="A17" s="50" t="s">
        <v>52</v>
      </c>
      <c r="B17" s="175">
        <v>39258</v>
      </c>
      <c r="C17" s="154" t="s">
        <v>27</v>
      </c>
      <c r="D17" s="44" t="s">
        <v>21</v>
      </c>
      <c r="E17" s="54">
        <f>SUM(E11:E11)</f>
        <v>280</v>
      </c>
      <c r="F17" s="148"/>
      <c r="G17" s="35">
        <f t="shared" ref="G17:G18" si="2">ROUND(F17*$G$7+F17,2)</f>
        <v>0</v>
      </c>
      <c r="H17" s="35">
        <f t="shared" ref="H17:H18" si="3">ROUND(G17*E17,2)</f>
        <v>0</v>
      </c>
    </row>
    <row r="18" spans="1:8" ht="12.75" customHeight="1" x14ac:dyDescent="0.2">
      <c r="A18" s="50" t="s">
        <v>53</v>
      </c>
      <c r="B18" s="175">
        <v>39848</v>
      </c>
      <c r="C18" s="154" t="s">
        <v>12</v>
      </c>
      <c r="D18" s="44" t="s">
        <v>21</v>
      </c>
      <c r="E18" s="54">
        <f>E17</f>
        <v>280</v>
      </c>
      <c r="F18" s="63"/>
      <c r="G18" s="35">
        <f t="shared" si="2"/>
        <v>0</v>
      </c>
      <c r="H18" s="35">
        <f t="shared" si="3"/>
        <v>0</v>
      </c>
    </row>
    <row r="19" spans="1:8" ht="12.75" customHeight="1" x14ac:dyDescent="0.2">
      <c r="A19" s="65"/>
      <c r="B19" s="65"/>
      <c r="C19" s="155" t="s">
        <v>54</v>
      </c>
      <c r="D19" s="25"/>
      <c r="E19" s="66"/>
      <c r="F19" s="56"/>
      <c r="G19" s="148"/>
      <c r="H19" s="72">
        <f>SUM(H17:H18)</f>
        <v>0</v>
      </c>
    </row>
    <row r="20" spans="1:8" ht="12.75" customHeight="1" x14ac:dyDescent="0.2">
      <c r="A20" s="73"/>
      <c r="B20" s="73"/>
      <c r="C20" s="154"/>
      <c r="D20" s="26"/>
      <c r="E20" s="74"/>
      <c r="F20" s="56"/>
      <c r="G20" s="148"/>
      <c r="H20" s="75"/>
    </row>
    <row r="21" spans="1:8" ht="12.75" customHeight="1" x14ac:dyDescent="0.2">
      <c r="A21" s="48" t="s">
        <v>55</v>
      </c>
      <c r="B21" s="174"/>
      <c r="C21" s="150" t="s">
        <v>7</v>
      </c>
      <c r="D21" s="43"/>
      <c r="E21" s="53"/>
      <c r="F21" s="61"/>
      <c r="G21" s="61"/>
      <c r="H21" s="64"/>
    </row>
    <row r="22" spans="1:8" ht="12.75" customHeight="1" x14ac:dyDescent="0.2">
      <c r="A22" s="50" t="s">
        <v>56</v>
      </c>
      <c r="B22" s="175">
        <v>97121</v>
      </c>
      <c r="C22" s="154" t="s">
        <v>134</v>
      </c>
      <c r="D22" s="44" t="s">
        <v>21</v>
      </c>
      <c r="E22" s="62">
        <f>E17</f>
        <v>280</v>
      </c>
      <c r="F22" s="63"/>
      <c r="G22" s="35">
        <f t="shared" ref="G22:G24" si="4">ROUND(F22*$G$7+F22,2)</f>
        <v>0</v>
      </c>
      <c r="H22" s="35">
        <f t="shared" ref="H22:H23" si="5">ROUND(G22*E22,2)</f>
        <v>0</v>
      </c>
    </row>
    <row r="23" spans="1:8" ht="12.75" customHeight="1" x14ac:dyDescent="0.2">
      <c r="A23" s="175" t="s">
        <v>179</v>
      </c>
      <c r="B23" s="175">
        <v>73610</v>
      </c>
      <c r="C23" s="154" t="s">
        <v>188</v>
      </c>
      <c r="D23" s="44" t="s">
        <v>21</v>
      </c>
      <c r="E23" s="62">
        <f>E22</f>
        <v>280</v>
      </c>
      <c r="F23" s="63"/>
      <c r="G23" s="35">
        <f t="shared" si="4"/>
        <v>0</v>
      </c>
      <c r="H23" s="35">
        <f t="shared" si="5"/>
        <v>0</v>
      </c>
    </row>
    <row r="24" spans="1:8" ht="12.75" customHeight="1" x14ac:dyDescent="0.2">
      <c r="A24" s="175" t="s">
        <v>180</v>
      </c>
      <c r="B24" s="175">
        <v>12387</v>
      </c>
      <c r="C24" s="154" t="s">
        <v>189</v>
      </c>
      <c r="D24" s="44" t="s">
        <v>21</v>
      </c>
      <c r="E24" s="62">
        <f>E22</f>
        <v>280</v>
      </c>
      <c r="F24" s="63"/>
      <c r="G24" s="35">
        <f t="shared" si="4"/>
        <v>0</v>
      </c>
      <c r="H24" s="35">
        <f t="shared" ref="H24" si="6">ROUND(G24*E24,2)</f>
        <v>0</v>
      </c>
    </row>
    <row r="25" spans="1:8" s="6" customFormat="1" ht="12.75" customHeight="1" x14ac:dyDescent="0.2">
      <c r="A25" s="65"/>
      <c r="B25" s="65"/>
      <c r="C25" s="58" t="s">
        <v>57</v>
      </c>
      <c r="D25" s="25"/>
      <c r="E25" s="66"/>
      <c r="F25" s="56"/>
      <c r="G25" s="148"/>
      <c r="H25" s="76">
        <f>SUM(H22:H24)</f>
        <v>0</v>
      </c>
    </row>
    <row r="26" spans="1:8" ht="12.75" customHeight="1" x14ac:dyDescent="0.2">
      <c r="A26" s="73"/>
      <c r="B26" s="73"/>
      <c r="C26" s="57"/>
      <c r="D26" s="26"/>
      <c r="E26" s="74"/>
      <c r="F26" s="73"/>
      <c r="G26" s="73"/>
      <c r="H26" s="75"/>
    </row>
    <row r="27" spans="1:8" ht="12.75" customHeight="1" x14ac:dyDescent="0.2">
      <c r="A27" s="48" t="s">
        <v>58</v>
      </c>
      <c r="B27" s="174"/>
      <c r="C27" s="52" t="s">
        <v>8</v>
      </c>
      <c r="D27" s="43"/>
      <c r="E27" s="53"/>
      <c r="F27" s="48"/>
      <c r="G27" s="174"/>
      <c r="H27" s="64"/>
    </row>
    <row r="28" spans="1:8" ht="12.75" customHeight="1" x14ac:dyDescent="0.2">
      <c r="A28" s="50" t="s">
        <v>59</v>
      </c>
      <c r="B28" s="175">
        <v>101616</v>
      </c>
      <c r="C28" s="57" t="s">
        <v>192</v>
      </c>
      <c r="D28" s="44" t="s">
        <v>150</v>
      </c>
      <c r="E28" s="54">
        <f>E22*0.5</f>
        <v>140</v>
      </c>
      <c r="F28" s="75"/>
      <c r="G28" s="35">
        <f t="shared" ref="G28:G30" si="7">ROUND(F28*$G$7+F28,2)</f>
        <v>0</v>
      </c>
      <c r="H28" s="35">
        <f t="shared" ref="H28:H30" si="8">ROUND(G28*E28,2)</f>
        <v>0</v>
      </c>
    </row>
    <row r="29" spans="1:8" ht="12.75" customHeight="1" x14ac:dyDescent="0.2">
      <c r="A29" s="50" t="s">
        <v>60</v>
      </c>
      <c r="B29" s="175">
        <v>90082</v>
      </c>
      <c r="C29" s="57" t="s">
        <v>9</v>
      </c>
      <c r="D29" s="44" t="s">
        <v>11</v>
      </c>
      <c r="E29" s="54">
        <f>E22*0.8*0.5</f>
        <v>112</v>
      </c>
      <c r="F29" s="75"/>
      <c r="G29" s="35">
        <f t="shared" si="7"/>
        <v>0</v>
      </c>
      <c r="H29" s="35">
        <f t="shared" si="8"/>
        <v>0</v>
      </c>
    </row>
    <row r="30" spans="1:8" ht="12.75" customHeight="1" x14ac:dyDescent="0.2">
      <c r="A30" s="175" t="s">
        <v>181</v>
      </c>
      <c r="B30" s="175">
        <v>93381</v>
      </c>
      <c r="C30" s="57" t="s">
        <v>4</v>
      </c>
      <c r="D30" s="44" t="s">
        <v>11</v>
      </c>
      <c r="E30" s="54">
        <f>E22*0.8*0.5</f>
        <v>112</v>
      </c>
      <c r="F30" s="75"/>
      <c r="G30" s="35">
        <f t="shared" si="7"/>
        <v>0</v>
      </c>
      <c r="H30" s="35">
        <f t="shared" si="8"/>
        <v>0</v>
      </c>
    </row>
    <row r="31" spans="1:8" ht="12.75" customHeight="1" x14ac:dyDescent="0.2">
      <c r="A31" s="50"/>
      <c r="B31" s="175"/>
      <c r="C31" s="58" t="s">
        <v>124</v>
      </c>
      <c r="D31" s="44"/>
      <c r="E31" s="77"/>
      <c r="F31" s="55"/>
      <c r="G31" s="55"/>
      <c r="H31" s="78">
        <f>SUM(H28:H30)</f>
        <v>0</v>
      </c>
    </row>
    <row r="32" spans="1:8" ht="12.75" customHeight="1" x14ac:dyDescent="0.2">
      <c r="A32" s="216"/>
      <c r="B32" s="216"/>
      <c r="C32" s="216"/>
      <c r="D32" s="216"/>
      <c r="E32" s="216"/>
      <c r="F32" s="216"/>
      <c r="G32" s="216"/>
      <c r="H32" s="216"/>
    </row>
    <row r="33" spans="1:8" ht="12.75" customHeight="1" x14ac:dyDescent="0.2">
      <c r="A33" s="215" t="s">
        <v>61</v>
      </c>
      <c r="B33" s="215"/>
      <c r="C33" s="215"/>
      <c r="D33" s="215"/>
      <c r="E33" s="215"/>
      <c r="F33" s="215"/>
      <c r="G33" s="174"/>
      <c r="H33" s="204">
        <f>H14+H19+H25+H31</f>
        <v>0</v>
      </c>
    </row>
    <row r="34" spans="1:8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A35" s="27"/>
      <c r="B35" s="27"/>
      <c r="C35" s="27"/>
      <c r="D35" s="27"/>
      <c r="E35" s="27"/>
      <c r="F35" s="27"/>
      <c r="G35" s="27"/>
      <c r="H35" s="28">
        <f>(SUM(H11:H31))/2</f>
        <v>0</v>
      </c>
    </row>
    <row r="36" spans="1:8" x14ac:dyDescent="0.2">
      <c r="A36" s="27"/>
      <c r="B36" s="27"/>
      <c r="C36" s="27"/>
      <c r="D36" s="27"/>
      <c r="E36" s="27"/>
      <c r="F36" s="27"/>
      <c r="G36" s="27"/>
      <c r="H36" s="29" t="e">
        <f>H33/H35</f>
        <v>#DIV/0!</v>
      </c>
    </row>
    <row r="50" spans="1:8" x14ac:dyDescent="0.2">
      <c r="A50" s="16"/>
      <c r="B50" s="181"/>
      <c r="C50" s="2"/>
      <c r="D50" s="16"/>
      <c r="E50" s="16"/>
      <c r="F50" s="1"/>
      <c r="G50" s="1"/>
      <c r="H50" s="1"/>
    </row>
  </sheetData>
  <mergeCells count="15">
    <mergeCell ref="A33:F33"/>
    <mergeCell ref="A32:H32"/>
    <mergeCell ref="A1:H1"/>
    <mergeCell ref="A3:H3"/>
    <mergeCell ref="A4:H4"/>
    <mergeCell ref="A5:H5"/>
    <mergeCell ref="A6:H6"/>
    <mergeCell ref="B8:B10"/>
    <mergeCell ref="D8:D10"/>
    <mergeCell ref="E8:E10"/>
    <mergeCell ref="F8:F10"/>
    <mergeCell ref="G8:G10"/>
    <mergeCell ref="H8:H10"/>
    <mergeCell ref="A7:C7"/>
    <mergeCell ref="D7:F7"/>
  </mergeCells>
  <phoneticPr fontId="4" type="noConversion"/>
  <conditionalFormatting sqref="D7">
    <cfRule type="expression" dxfId="4" priority="1" stopIfTrue="1">
      <formula>$Q$11="Não"</formula>
    </cfRule>
  </conditionalFormatting>
  <printOptions horizontalCentered="1"/>
  <pageMargins left="0" right="0" top="0.98425196850393704" bottom="0.78740157480314965" header="0.19685039370078741" footer="0.19685039370078741"/>
  <pageSetup paperSize="9" orientation="landscape" horizontalDpi="1200" verticalDpi="300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38"/>
  <sheetViews>
    <sheetView showGridLines="0" topLeftCell="A4" zoomScale="120" zoomScaleNormal="120" workbookViewId="0">
      <selection activeCell="F11" sqref="F11"/>
    </sheetView>
  </sheetViews>
  <sheetFormatPr defaultColWidth="9.140625" defaultRowHeight="12" x14ac:dyDescent="0.2"/>
  <cols>
    <col min="1" max="2" width="6.7109375" style="14" customWidth="1"/>
    <col min="3" max="3" width="57.140625" style="14" customWidth="1"/>
    <col min="4" max="4" width="7.5703125" style="14" bestFit="1" customWidth="1"/>
    <col min="5" max="5" width="9.85546875" style="14" bestFit="1" customWidth="1"/>
    <col min="6" max="7" width="12.7109375" style="14" customWidth="1"/>
    <col min="8" max="8" width="15.7109375" style="14" customWidth="1"/>
    <col min="9" max="16384" width="9.140625" style="14"/>
  </cols>
  <sheetData>
    <row r="1" spans="1:9" s="17" customFormat="1" ht="12.75" x14ac:dyDescent="0.2">
      <c r="A1" s="210" t="s">
        <v>127</v>
      </c>
      <c r="B1" s="210"/>
      <c r="C1" s="210"/>
      <c r="D1" s="210"/>
      <c r="E1" s="210"/>
      <c r="F1" s="210"/>
      <c r="G1" s="210"/>
      <c r="H1" s="210"/>
      <c r="I1" s="32"/>
    </row>
    <row r="2" spans="1:9" s="17" customFormat="1" ht="12.75" x14ac:dyDescent="0.2">
      <c r="A2" s="129"/>
      <c r="B2" s="173"/>
      <c r="C2" s="115"/>
      <c r="D2" s="129"/>
      <c r="E2" s="129"/>
      <c r="F2" s="129"/>
      <c r="G2" s="173"/>
      <c r="H2" s="129"/>
      <c r="I2" s="32"/>
    </row>
    <row r="3" spans="1:9" s="17" customFormat="1" ht="12.75" x14ac:dyDescent="0.2">
      <c r="A3" s="211" t="s">
        <v>148</v>
      </c>
      <c r="B3" s="211"/>
      <c r="C3" s="211"/>
      <c r="D3" s="211"/>
      <c r="E3" s="211"/>
      <c r="F3" s="211"/>
      <c r="G3" s="211"/>
      <c r="H3" s="211"/>
      <c r="I3" s="32"/>
    </row>
    <row r="4" spans="1:9" s="17" customFormat="1" ht="12.75" x14ac:dyDescent="0.2">
      <c r="A4" s="211" t="s">
        <v>18</v>
      </c>
      <c r="B4" s="211"/>
      <c r="C4" s="211"/>
      <c r="D4" s="211"/>
      <c r="E4" s="211"/>
      <c r="F4" s="211"/>
      <c r="G4" s="211"/>
      <c r="H4" s="211"/>
      <c r="I4" s="32"/>
    </row>
    <row r="5" spans="1:9" s="17" customFormat="1" ht="12.75" x14ac:dyDescent="0.2">
      <c r="A5" s="211" t="s">
        <v>164</v>
      </c>
      <c r="B5" s="211"/>
      <c r="C5" s="211"/>
      <c r="D5" s="211"/>
      <c r="E5" s="211"/>
      <c r="F5" s="211"/>
      <c r="G5" s="211"/>
      <c r="H5" s="211"/>
      <c r="I5" s="32"/>
    </row>
    <row r="6" spans="1:9" s="17" customFormat="1" ht="12.75" x14ac:dyDescent="0.2">
      <c r="A6" s="211" t="s">
        <v>260</v>
      </c>
      <c r="B6" s="211"/>
      <c r="C6" s="211"/>
      <c r="D6" s="211"/>
      <c r="E6" s="211"/>
      <c r="F6" s="211"/>
      <c r="G6" s="211"/>
      <c r="H6" s="211"/>
      <c r="I6" s="32"/>
    </row>
    <row r="7" spans="1:9" ht="12.75" customHeight="1" x14ac:dyDescent="0.2">
      <c r="A7" s="212" t="s">
        <v>172</v>
      </c>
      <c r="B7" s="212"/>
      <c r="C7" s="212"/>
      <c r="D7" s="264" t="s">
        <v>265</v>
      </c>
      <c r="E7" s="264"/>
      <c r="F7" s="264"/>
      <c r="G7" s="265">
        <v>0.2641</v>
      </c>
      <c r="H7" s="263"/>
      <c r="I7" s="33"/>
    </row>
    <row r="8" spans="1:9" ht="12.75" x14ac:dyDescent="0.2">
      <c r="A8" s="130" t="s">
        <v>5</v>
      </c>
      <c r="B8" s="217" t="s">
        <v>168</v>
      </c>
      <c r="C8" s="130" t="s">
        <v>1</v>
      </c>
      <c r="D8" s="220" t="s">
        <v>2</v>
      </c>
      <c r="E8" s="217" t="s">
        <v>169</v>
      </c>
      <c r="F8" s="220" t="s">
        <v>170</v>
      </c>
      <c r="G8" s="217" t="s">
        <v>171</v>
      </c>
      <c r="H8" s="220" t="s">
        <v>0</v>
      </c>
      <c r="I8" s="33"/>
    </row>
    <row r="9" spans="1:9" ht="12.75" x14ac:dyDescent="0.2">
      <c r="A9" s="130" t="s">
        <v>62</v>
      </c>
      <c r="B9" s="218"/>
      <c r="C9" s="108" t="s">
        <v>128</v>
      </c>
      <c r="D9" s="221"/>
      <c r="E9" s="218"/>
      <c r="F9" s="221"/>
      <c r="G9" s="218"/>
      <c r="H9" s="221"/>
      <c r="I9" s="33"/>
    </row>
    <row r="10" spans="1:9" ht="12.75" x14ac:dyDescent="0.2">
      <c r="A10" s="130" t="s">
        <v>63</v>
      </c>
      <c r="B10" s="219"/>
      <c r="C10" s="130" t="s">
        <v>131</v>
      </c>
      <c r="D10" s="222"/>
      <c r="E10" s="219"/>
      <c r="F10" s="222"/>
      <c r="G10" s="219"/>
      <c r="H10" s="222"/>
      <c r="I10" s="33"/>
    </row>
    <row r="11" spans="1:9" ht="12.75" x14ac:dyDescent="0.2">
      <c r="A11" s="42" t="s">
        <v>64</v>
      </c>
      <c r="B11" s="42">
        <v>102619</v>
      </c>
      <c r="C11" s="112" t="s">
        <v>135</v>
      </c>
      <c r="D11" s="24" t="s">
        <v>20</v>
      </c>
      <c r="E11" s="62">
        <v>1</v>
      </c>
      <c r="F11" s="151"/>
      <c r="G11" s="35">
        <f t="shared" ref="G11" si="0">ROUND(F11*$G$7+F11,2)</f>
        <v>0</v>
      </c>
      <c r="H11" s="35">
        <f t="shared" ref="H11" si="1">ROUND(G11*E11,2)</f>
        <v>0</v>
      </c>
      <c r="I11" s="33"/>
    </row>
    <row r="12" spans="1:9" ht="12.75" x14ac:dyDescent="0.2">
      <c r="A12" s="79"/>
      <c r="B12" s="79"/>
      <c r="C12" s="79" t="s">
        <v>67</v>
      </c>
      <c r="D12" s="34"/>
      <c r="E12" s="79"/>
      <c r="F12" s="80"/>
      <c r="G12" s="80"/>
      <c r="H12" s="87">
        <f>SUM(H11:H11)</f>
        <v>0</v>
      </c>
      <c r="I12" s="33"/>
    </row>
    <row r="13" spans="1:9" ht="12.75" x14ac:dyDescent="0.2">
      <c r="A13" s="42"/>
      <c r="B13" s="42"/>
      <c r="C13" s="51"/>
      <c r="D13" s="24"/>
      <c r="E13" s="42"/>
      <c r="F13" s="63"/>
      <c r="G13" s="63"/>
      <c r="H13" s="35"/>
      <c r="I13" s="33"/>
    </row>
    <row r="14" spans="1:9" ht="12.75" x14ac:dyDescent="0.2">
      <c r="A14" s="130" t="s">
        <v>65</v>
      </c>
      <c r="B14" s="176"/>
      <c r="C14" s="130" t="s">
        <v>6</v>
      </c>
      <c r="D14" s="45"/>
      <c r="E14" s="130"/>
      <c r="F14" s="130"/>
      <c r="G14" s="81"/>
      <c r="H14" s="81"/>
      <c r="I14" s="33"/>
    </row>
    <row r="15" spans="1:9" ht="12.75" x14ac:dyDescent="0.2">
      <c r="A15" s="42" t="s">
        <v>66</v>
      </c>
      <c r="B15" s="42">
        <v>7588</v>
      </c>
      <c r="C15" s="156" t="s">
        <v>23</v>
      </c>
      <c r="D15" s="30" t="s">
        <v>20</v>
      </c>
      <c r="E15" s="83">
        <v>1</v>
      </c>
      <c r="F15" s="35"/>
      <c r="G15" s="35">
        <f t="shared" ref="G15:G21" si="2">ROUND(F15*$G$7+F15,2)</f>
        <v>0</v>
      </c>
      <c r="H15" s="35">
        <f t="shared" ref="H15:H17" si="3">ROUND(G15*E15,2)</f>
        <v>0</v>
      </c>
      <c r="I15" s="33"/>
    </row>
    <row r="16" spans="1:9" ht="12.75" x14ac:dyDescent="0.2">
      <c r="A16" s="42" t="s">
        <v>68</v>
      </c>
      <c r="B16" s="42">
        <v>109</v>
      </c>
      <c r="C16" s="157" t="s">
        <v>254</v>
      </c>
      <c r="D16" s="30" t="s">
        <v>20</v>
      </c>
      <c r="E16" s="83">
        <v>2</v>
      </c>
      <c r="F16" s="86"/>
      <c r="G16" s="35">
        <f t="shared" si="2"/>
        <v>0</v>
      </c>
      <c r="H16" s="35">
        <f t="shared" si="3"/>
        <v>0</v>
      </c>
      <c r="I16" s="33"/>
    </row>
    <row r="17" spans="1:9" ht="12.75" x14ac:dyDescent="0.2">
      <c r="A17" s="42" t="s">
        <v>69</v>
      </c>
      <c r="B17" s="42">
        <v>98</v>
      </c>
      <c r="C17" s="158" t="s">
        <v>255</v>
      </c>
      <c r="D17" s="30" t="s">
        <v>20</v>
      </c>
      <c r="E17" s="83">
        <v>2</v>
      </c>
      <c r="F17" s="35"/>
      <c r="G17" s="35">
        <f t="shared" si="2"/>
        <v>0</v>
      </c>
      <c r="H17" s="35">
        <f t="shared" si="3"/>
        <v>0</v>
      </c>
      <c r="I17" s="33"/>
    </row>
    <row r="18" spans="1:9" ht="12.75" x14ac:dyDescent="0.2">
      <c r="A18" s="42" t="s">
        <v>70</v>
      </c>
      <c r="B18" s="42">
        <v>20080</v>
      </c>
      <c r="C18" s="159" t="s">
        <v>24</v>
      </c>
      <c r="D18" s="30" t="s">
        <v>20</v>
      </c>
      <c r="E18" s="62">
        <v>1</v>
      </c>
      <c r="F18" s="35"/>
      <c r="G18" s="35">
        <f t="shared" si="2"/>
        <v>0</v>
      </c>
      <c r="H18" s="35">
        <f t="shared" ref="H18:H21" si="4">ROUND(G18*E18,2)</f>
        <v>0</v>
      </c>
      <c r="I18" s="33"/>
    </row>
    <row r="19" spans="1:9" ht="12.75" x14ac:dyDescent="0.2">
      <c r="A19" s="42" t="s">
        <v>71</v>
      </c>
      <c r="B19" s="42">
        <v>1958</v>
      </c>
      <c r="C19" s="160" t="s">
        <v>256</v>
      </c>
      <c r="D19" s="44" t="s">
        <v>20</v>
      </c>
      <c r="E19" s="54">
        <v>4</v>
      </c>
      <c r="F19" s="86"/>
      <c r="G19" s="35">
        <f t="shared" si="2"/>
        <v>0</v>
      </c>
      <c r="H19" s="35">
        <f t="shared" si="4"/>
        <v>0</v>
      </c>
      <c r="I19" s="33"/>
    </row>
    <row r="20" spans="1:9" ht="12.75" x14ac:dyDescent="0.2">
      <c r="A20" s="42" t="s">
        <v>187</v>
      </c>
      <c r="B20" s="92">
        <v>9869</v>
      </c>
      <c r="C20" s="154" t="s">
        <v>259</v>
      </c>
      <c r="D20" s="44" t="s">
        <v>183</v>
      </c>
      <c r="E20" s="54">
        <v>3</v>
      </c>
      <c r="F20" s="86"/>
      <c r="G20" s="35">
        <f t="shared" si="2"/>
        <v>0</v>
      </c>
      <c r="H20" s="35">
        <f t="shared" si="4"/>
        <v>0</v>
      </c>
      <c r="I20" s="33"/>
    </row>
    <row r="21" spans="1:9" ht="12" customHeight="1" x14ac:dyDescent="0.2">
      <c r="A21" s="42" t="s">
        <v>239</v>
      </c>
      <c r="B21" s="42">
        <v>6014</v>
      </c>
      <c r="C21" s="84" t="s">
        <v>166</v>
      </c>
      <c r="D21" s="46" t="s">
        <v>20</v>
      </c>
      <c r="E21" s="97">
        <v>1</v>
      </c>
      <c r="F21" s="86"/>
      <c r="G21" s="35">
        <f t="shared" si="2"/>
        <v>0</v>
      </c>
      <c r="H21" s="35">
        <f t="shared" si="4"/>
        <v>0</v>
      </c>
      <c r="I21" s="33"/>
    </row>
    <row r="22" spans="1:9" ht="12.75" x14ac:dyDescent="0.2">
      <c r="A22" s="79"/>
      <c r="B22" s="79"/>
      <c r="C22" s="79" t="s">
        <v>72</v>
      </c>
      <c r="D22" s="34"/>
      <c r="E22" s="79"/>
      <c r="F22" s="80"/>
      <c r="G22" s="80"/>
      <c r="H22" s="87">
        <f>SUM(H15:H21)</f>
        <v>0</v>
      </c>
      <c r="I22" s="33"/>
    </row>
    <row r="23" spans="1:9" ht="12.75" x14ac:dyDescent="0.2">
      <c r="A23" s="82"/>
      <c r="B23" s="82"/>
      <c r="C23" s="82"/>
      <c r="D23" s="30"/>
      <c r="E23" s="82"/>
      <c r="F23" s="82"/>
      <c r="G23" s="82"/>
      <c r="H23" s="82"/>
      <c r="I23" s="33"/>
    </row>
    <row r="24" spans="1:9" ht="12.75" x14ac:dyDescent="0.2">
      <c r="A24" s="130" t="s">
        <v>73</v>
      </c>
      <c r="B24" s="176"/>
      <c r="C24" s="130" t="s">
        <v>130</v>
      </c>
      <c r="D24" s="45"/>
      <c r="E24" s="130"/>
      <c r="F24" s="130"/>
      <c r="G24" s="176"/>
      <c r="H24" s="130"/>
      <c r="I24" s="33"/>
    </row>
    <row r="25" spans="1:9" ht="12.75" x14ac:dyDescent="0.2">
      <c r="A25" s="42" t="s">
        <v>74</v>
      </c>
      <c r="B25" s="42">
        <v>102073</v>
      </c>
      <c r="C25" s="51" t="s">
        <v>151</v>
      </c>
      <c r="D25" s="24" t="s">
        <v>11</v>
      </c>
      <c r="E25" s="62">
        <v>1</v>
      </c>
      <c r="F25" s="35"/>
      <c r="G25" s="35">
        <f t="shared" ref="G25" si="5">ROUND(F25*$G$7+F25,2)</f>
        <v>0</v>
      </c>
      <c r="H25" s="35">
        <f t="shared" ref="H25" si="6">ROUND(G25*E25,2)</f>
        <v>0</v>
      </c>
      <c r="I25" s="33"/>
    </row>
    <row r="26" spans="1:9" ht="12.75" x14ac:dyDescent="0.2">
      <c r="A26" s="79"/>
      <c r="B26" s="79"/>
      <c r="C26" s="79" t="s">
        <v>75</v>
      </c>
      <c r="D26" s="34"/>
      <c r="E26" s="79"/>
      <c r="F26" s="88"/>
      <c r="G26" s="88"/>
      <c r="H26" s="88">
        <f>SUM(H25:H25)</f>
        <v>0</v>
      </c>
      <c r="I26" s="33"/>
    </row>
    <row r="27" spans="1:9" ht="12.75" x14ac:dyDescent="0.2">
      <c r="A27" s="79"/>
      <c r="B27" s="79"/>
      <c r="C27" s="79"/>
      <c r="D27" s="34"/>
      <c r="E27" s="79"/>
      <c r="F27" s="161"/>
      <c r="G27" s="161"/>
      <c r="H27" s="88"/>
      <c r="I27" s="33"/>
    </row>
    <row r="28" spans="1:9" ht="12.75" x14ac:dyDescent="0.2">
      <c r="A28" s="149" t="s">
        <v>76</v>
      </c>
      <c r="B28" s="176"/>
      <c r="C28" s="149" t="s">
        <v>149</v>
      </c>
      <c r="D28" s="149"/>
      <c r="E28" s="149"/>
      <c r="F28" s="149"/>
      <c r="G28" s="176"/>
      <c r="H28" s="149"/>
      <c r="I28" s="33"/>
    </row>
    <row r="29" spans="1:9" ht="25.5" x14ac:dyDescent="0.2">
      <c r="A29" s="82" t="s">
        <v>77</v>
      </c>
      <c r="B29" s="42">
        <v>98522</v>
      </c>
      <c r="C29" s="159" t="s">
        <v>182</v>
      </c>
      <c r="D29" s="24" t="s">
        <v>183</v>
      </c>
      <c r="E29" s="62">
        <v>19</v>
      </c>
      <c r="F29" s="63"/>
      <c r="G29" s="35">
        <f t="shared" ref="G29:G32" si="7">ROUND(F29*$G$7+F29,2)</f>
        <v>0</v>
      </c>
      <c r="H29" s="35">
        <f t="shared" ref="H29" si="8">ROUND(G29*E29,2)</f>
        <v>0</v>
      </c>
      <c r="I29" s="33"/>
    </row>
    <row r="30" spans="1:9" ht="12.75" x14ac:dyDescent="0.2">
      <c r="A30" s="82" t="s">
        <v>152</v>
      </c>
      <c r="B30" s="82">
        <f>B25</f>
        <v>102073</v>
      </c>
      <c r="C30" s="160" t="s">
        <v>184</v>
      </c>
      <c r="D30" s="30" t="s">
        <v>11</v>
      </c>
      <c r="E30" s="83">
        <v>0.5</v>
      </c>
      <c r="F30" s="63"/>
      <c r="G30" s="35">
        <f t="shared" si="7"/>
        <v>0</v>
      </c>
      <c r="H30" s="35">
        <f t="shared" ref="H30:H32" si="9">ROUND(G30*E30,2)</f>
        <v>0</v>
      </c>
      <c r="I30" s="33"/>
    </row>
    <row r="31" spans="1:9" ht="12.75" x14ac:dyDescent="0.2">
      <c r="A31" s="82" t="s">
        <v>153</v>
      </c>
      <c r="B31" s="82">
        <v>4948</v>
      </c>
      <c r="C31" s="160" t="s">
        <v>185</v>
      </c>
      <c r="D31" s="24" t="s">
        <v>150</v>
      </c>
      <c r="E31" s="62">
        <v>1.5</v>
      </c>
      <c r="F31" s="63"/>
      <c r="G31" s="35">
        <f t="shared" si="7"/>
        <v>0</v>
      </c>
      <c r="H31" s="35">
        <f t="shared" si="9"/>
        <v>0</v>
      </c>
      <c r="I31" s="33"/>
    </row>
    <row r="32" spans="1:9" ht="25.5" x14ac:dyDescent="0.2">
      <c r="A32" s="82" t="s">
        <v>154</v>
      </c>
      <c r="B32" s="42">
        <v>100324</v>
      </c>
      <c r="C32" s="159" t="s">
        <v>186</v>
      </c>
      <c r="D32" s="24" t="s">
        <v>11</v>
      </c>
      <c r="E32" s="62">
        <v>1.6</v>
      </c>
      <c r="F32" s="63"/>
      <c r="G32" s="35">
        <f t="shared" si="7"/>
        <v>0</v>
      </c>
      <c r="H32" s="35">
        <f t="shared" si="9"/>
        <v>0</v>
      </c>
      <c r="I32" s="33"/>
    </row>
    <row r="33" spans="1:9" ht="12.75" x14ac:dyDescent="0.2">
      <c r="A33" s="162"/>
      <c r="B33" s="162"/>
      <c r="C33" s="163" t="s">
        <v>78</v>
      </c>
      <c r="D33" s="166"/>
      <c r="E33" s="162"/>
      <c r="F33" s="164"/>
      <c r="G33" s="164"/>
      <c r="H33" s="165">
        <f>SUM(H29:H32)</f>
        <v>0</v>
      </c>
      <c r="I33" s="33"/>
    </row>
    <row r="34" spans="1:9" ht="12.75" x14ac:dyDescent="0.2">
      <c r="A34" s="79"/>
      <c r="B34" s="79"/>
      <c r="C34" s="79"/>
      <c r="D34" s="34"/>
      <c r="E34" s="79"/>
      <c r="F34" s="161"/>
      <c r="G34" s="161"/>
      <c r="H34" s="88"/>
      <c r="I34" s="33"/>
    </row>
    <row r="35" spans="1:9" ht="12.75" x14ac:dyDescent="0.2">
      <c r="A35" s="223" t="s">
        <v>79</v>
      </c>
      <c r="B35" s="223"/>
      <c r="C35" s="223"/>
      <c r="D35" s="223"/>
      <c r="E35" s="223"/>
      <c r="F35" s="223"/>
      <c r="G35" s="176"/>
      <c r="H35" s="89">
        <f>H12+H22+H26+H33</f>
        <v>0</v>
      </c>
      <c r="I35" s="33"/>
    </row>
    <row r="36" spans="1:9" x14ac:dyDescent="0.2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2">
      <c r="A37" s="33"/>
      <c r="B37" s="33"/>
      <c r="C37" s="33"/>
      <c r="D37" s="33"/>
      <c r="E37" s="33"/>
      <c r="F37" s="33"/>
      <c r="G37" s="33"/>
      <c r="H37" s="28">
        <f>(SUM(H11:H34))/2</f>
        <v>0</v>
      </c>
      <c r="I37" s="33"/>
    </row>
    <row r="38" spans="1:9" x14ac:dyDescent="0.2">
      <c r="A38" s="33"/>
      <c r="B38" s="33"/>
      <c r="C38" s="33"/>
      <c r="D38" s="33"/>
      <c r="E38" s="33"/>
      <c r="F38" s="33"/>
      <c r="G38" s="33"/>
      <c r="H38" s="31" t="e">
        <f>H35/H37</f>
        <v>#DIV/0!</v>
      </c>
      <c r="I38" s="33"/>
    </row>
  </sheetData>
  <mergeCells count="14">
    <mergeCell ref="A35:F35"/>
    <mergeCell ref="A1:H1"/>
    <mergeCell ref="A3:H3"/>
    <mergeCell ref="A4:H4"/>
    <mergeCell ref="A5:H5"/>
    <mergeCell ref="A6:H6"/>
    <mergeCell ref="B8:B10"/>
    <mergeCell ref="D8:D10"/>
    <mergeCell ref="E8:E10"/>
    <mergeCell ref="F8:F10"/>
    <mergeCell ref="G8:G10"/>
    <mergeCell ref="H8:H10"/>
    <mergeCell ref="A7:C7"/>
    <mergeCell ref="D7:F7"/>
  </mergeCells>
  <conditionalFormatting sqref="D7">
    <cfRule type="expression" dxfId="3" priority="1" stopIfTrue="1">
      <formula>$Q$11="Não"</formula>
    </cfRule>
  </conditionalFormatting>
  <printOptions horizontalCentered="1"/>
  <pageMargins left="0" right="0" top="0.98425196850393704" bottom="0.78740157480314965" header="0.19685039370078741" footer="0.19685039370078741"/>
  <pageSetup paperSize="9" orientation="landscape" horizontalDpi="1200" r:id="rId1"/>
  <headerFooter scaleWithDoc="0"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H31"/>
  <sheetViews>
    <sheetView showGridLines="0" topLeftCell="A7" zoomScale="120" zoomScaleNormal="120" workbookViewId="0">
      <selection activeCell="F13" sqref="F11:F13"/>
    </sheetView>
  </sheetViews>
  <sheetFormatPr defaultColWidth="9.140625" defaultRowHeight="12" x14ac:dyDescent="0.2"/>
  <cols>
    <col min="1" max="2" width="6.7109375" style="10" customWidth="1"/>
    <col min="3" max="3" width="57.140625" style="7" customWidth="1"/>
    <col min="4" max="4" width="7.7109375" style="10" customWidth="1"/>
    <col min="5" max="5" width="8.7109375" style="10" customWidth="1"/>
    <col min="6" max="7" width="12.7109375" style="11" customWidth="1"/>
    <col min="8" max="8" width="15.7109375" style="11" customWidth="1"/>
    <col min="9" max="16384" width="9.140625" style="7"/>
  </cols>
  <sheetData>
    <row r="1" spans="1:8" s="21" customFormat="1" ht="12.75" x14ac:dyDescent="0.2">
      <c r="A1" s="226" t="s">
        <v>81</v>
      </c>
      <c r="B1" s="226"/>
      <c r="C1" s="226"/>
      <c r="D1" s="226"/>
      <c r="E1" s="226"/>
      <c r="F1" s="226"/>
      <c r="G1" s="226"/>
      <c r="H1" s="226"/>
    </row>
    <row r="2" spans="1:8" s="21" customFormat="1" ht="12.75" x14ac:dyDescent="0.2">
      <c r="A2" s="90"/>
      <c r="B2" s="179"/>
      <c r="C2" s="113"/>
      <c r="D2" s="90"/>
      <c r="E2" s="90"/>
      <c r="F2" s="90"/>
      <c r="G2" s="179"/>
      <c r="H2" s="90"/>
    </row>
    <row r="3" spans="1:8" s="21" customFormat="1" ht="12.75" x14ac:dyDescent="0.2">
      <c r="A3" s="211" t="s">
        <v>148</v>
      </c>
      <c r="B3" s="211"/>
      <c r="C3" s="211"/>
      <c r="D3" s="211"/>
      <c r="E3" s="211"/>
      <c r="F3" s="211"/>
      <c r="G3" s="211"/>
      <c r="H3" s="211"/>
    </row>
    <row r="4" spans="1:8" s="21" customFormat="1" ht="12.75" x14ac:dyDescent="0.2">
      <c r="A4" s="211" t="s">
        <v>18</v>
      </c>
      <c r="B4" s="211"/>
      <c r="C4" s="211"/>
      <c r="D4" s="211"/>
      <c r="E4" s="211"/>
      <c r="F4" s="211"/>
      <c r="G4" s="211"/>
      <c r="H4" s="211"/>
    </row>
    <row r="5" spans="1:8" s="21" customFormat="1" ht="12.75" x14ac:dyDescent="0.2">
      <c r="A5" s="211" t="s">
        <v>164</v>
      </c>
      <c r="B5" s="211"/>
      <c r="C5" s="211"/>
      <c r="D5" s="211"/>
      <c r="E5" s="211"/>
      <c r="F5" s="211"/>
      <c r="G5" s="211"/>
      <c r="H5" s="211"/>
    </row>
    <row r="6" spans="1:8" s="21" customFormat="1" ht="12.75" x14ac:dyDescent="0.2">
      <c r="A6" s="211" t="s">
        <v>260</v>
      </c>
      <c r="B6" s="211"/>
      <c r="C6" s="211"/>
      <c r="D6" s="211"/>
      <c r="E6" s="211"/>
      <c r="F6" s="211"/>
      <c r="G6" s="211"/>
      <c r="H6" s="211"/>
    </row>
    <row r="7" spans="1:8" ht="12.75" customHeight="1" x14ac:dyDescent="0.2">
      <c r="A7" s="212" t="s">
        <v>172</v>
      </c>
      <c r="B7" s="212"/>
      <c r="C7" s="212"/>
      <c r="D7" s="264" t="s">
        <v>265</v>
      </c>
      <c r="E7" s="264"/>
      <c r="F7" s="264"/>
      <c r="G7" s="265">
        <v>0.2641</v>
      </c>
      <c r="H7" s="263"/>
    </row>
    <row r="8" spans="1:8" s="13" customFormat="1" ht="12" customHeight="1" x14ac:dyDescent="0.2">
      <c r="A8" s="91" t="s">
        <v>13</v>
      </c>
      <c r="B8" s="217" t="s">
        <v>168</v>
      </c>
      <c r="C8" s="91" t="s">
        <v>1</v>
      </c>
      <c r="D8" s="220" t="s">
        <v>2</v>
      </c>
      <c r="E8" s="217" t="s">
        <v>169</v>
      </c>
      <c r="F8" s="220" t="s">
        <v>170</v>
      </c>
      <c r="G8" s="217" t="s">
        <v>171</v>
      </c>
      <c r="H8" s="220" t="s">
        <v>0</v>
      </c>
    </row>
    <row r="9" spans="1:8" s="13" customFormat="1" ht="12" customHeight="1" x14ac:dyDescent="0.2">
      <c r="A9" s="91" t="s">
        <v>82</v>
      </c>
      <c r="B9" s="218"/>
      <c r="C9" s="109" t="s">
        <v>14</v>
      </c>
      <c r="D9" s="221"/>
      <c r="E9" s="218"/>
      <c r="F9" s="221"/>
      <c r="G9" s="218"/>
      <c r="H9" s="221"/>
    </row>
    <row r="10" spans="1:8" s="13" customFormat="1" ht="12" customHeight="1" x14ac:dyDescent="0.2">
      <c r="A10" s="91" t="s">
        <v>83</v>
      </c>
      <c r="B10" s="219"/>
      <c r="C10" s="91" t="s">
        <v>28</v>
      </c>
      <c r="D10" s="222"/>
      <c r="E10" s="219"/>
      <c r="F10" s="222"/>
      <c r="G10" s="219"/>
      <c r="H10" s="222"/>
    </row>
    <row r="11" spans="1:8" s="8" customFormat="1" ht="12" customHeight="1" x14ac:dyDescent="0.2">
      <c r="A11" s="92" t="s">
        <v>84</v>
      </c>
      <c r="B11" s="42" t="s">
        <v>176</v>
      </c>
      <c r="C11" s="154" t="s">
        <v>165</v>
      </c>
      <c r="D11" s="37" t="s">
        <v>21</v>
      </c>
      <c r="E11" s="93">
        <v>1481</v>
      </c>
      <c r="F11" s="86"/>
      <c r="G11" s="35">
        <f t="shared" ref="G11:G13" si="0">ROUND(F11*$G$7+F11,2)</f>
        <v>0</v>
      </c>
      <c r="H11" s="35">
        <f t="shared" ref="H11:H13" si="1">ROUND(G11*E11,2)</f>
        <v>0</v>
      </c>
    </row>
    <row r="12" spans="1:8" s="8" customFormat="1" ht="12" customHeight="1" x14ac:dyDescent="0.2">
      <c r="A12" s="92" t="s">
        <v>85</v>
      </c>
      <c r="B12" s="92">
        <v>9815</v>
      </c>
      <c r="C12" s="154" t="s">
        <v>216</v>
      </c>
      <c r="D12" s="37" t="s">
        <v>21</v>
      </c>
      <c r="E12" s="93">
        <v>677</v>
      </c>
      <c r="F12" s="86"/>
      <c r="G12" s="35">
        <f t="shared" si="0"/>
        <v>0</v>
      </c>
      <c r="H12" s="35">
        <f t="shared" si="1"/>
        <v>0</v>
      </c>
    </row>
    <row r="13" spans="1:8" s="8" customFormat="1" ht="12" customHeight="1" x14ac:dyDescent="0.2">
      <c r="A13" s="92" t="s">
        <v>86</v>
      </c>
      <c r="B13" s="42" t="s">
        <v>176</v>
      </c>
      <c r="C13" s="154" t="s">
        <v>243</v>
      </c>
      <c r="D13" s="37" t="s">
        <v>21</v>
      </c>
      <c r="E13" s="93">
        <v>763</v>
      </c>
      <c r="F13" s="86"/>
      <c r="G13" s="35">
        <f t="shared" si="0"/>
        <v>0</v>
      </c>
      <c r="H13" s="35">
        <f t="shared" si="1"/>
        <v>0</v>
      </c>
    </row>
    <row r="14" spans="1:8" s="8" customFormat="1" ht="12" customHeight="1" x14ac:dyDescent="0.2">
      <c r="A14" s="85"/>
      <c r="B14" s="178"/>
      <c r="C14" s="58" t="s">
        <v>87</v>
      </c>
      <c r="D14" s="46"/>
      <c r="E14" s="94">
        <f>SUM(E11:E13)</f>
        <v>2921</v>
      </c>
      <c r="F14" s="86"/>
      <c r="G14" s="86"/>
      <c r="H14" s="205">
        <f>SUM(H11:H13)</f>
        <v>0</v>
      </c>
    </row>
    <row r="15" spans="1:8" s="8" customFormat="1" ht="12" customHeight="1" x14ac:dyDescent="0.2">
      <c r="A15" s="105"/>
      <c r="B15" s="106"/>
      <c r="C15" s="106"/>
      <c r="D15" s="135"/>
      <c r="E15" s="106"/>
      <c r="F15" s="106"/>
      <c r="G15" s="106"/>
      <c r="H15" s="107"/>
    </row>
    <row r="16" spans="1:8" ht="12" customHeight="1" x14ac:dyDescent="0.2">
      <c r="A16" s="52" t="s">
        <v>88</v>
      </c>
      <c r="B16" s="177"/>
      <c r="C16" s="52" t="s">
        <v>7</v>
      </c>
      <c r="D16" s="47"/>
      <c r="E16" s="52"/>
      <c r="F16" s="96"/>
      <c r="G16" s="96"/>
      <c r="H16" s="96"/>
    </row>
    <row r="17" spans="1:8" ht="12" customHeight="1" x14ac:dyDescent="0.2">
      <c r="A17" s="85" t="s">
        <v>89</v>
      </c>
      <c r="B17" s="178">
        <v>97121</v>
      </c>
      <c r="C17" s="57" t="s">
        <v>136</v>
      </c>
      <c r="D17" s="44" t="s">
        <v>21</v>
      </c>
      <c r="E17" s="62">
        <f>E14</f>
        <v>2921</v>
      </c>
      <c r="F17" s="63"/>
      <c r="G17" s="35">
        <f t="shared" ref="G17:G19" si="2">ROUND(F17*$G$7+F17,2)</f>
        <v>0</v>
      </c>
      <c r="H17" s="35">
        <f t="shared" ref="H17:H19" si="3">ROUND(G17*E17,2)</f>
        <v>0</v>
      </c>
    </row>
    <row r="18" spans="1:8" ht="12" customHeight="1" x14ac:dyDescent="0.2">
      <c r="A18" s="178" t="s">
        <v>190</v>
      </c>
      <c r="B18" s="178">
        <v>73610</v>
      </c>
      <c r="C18" s="57" t="s">
        <v>188</v>
      </c>
      <c r="D18" s="44" t="s">
        <v>21</v>
      </c>
      <c r="E18" s="62">
        <f>E17</f>
        <v>2921</v>
      </c>
      <c r="F18" s="63"/>
      <c r="G18" s="35">
        <f t="shared" si="2"/>
        <v>0</v>
      </c>
      <c r="H18" s="35">
        <f t="shared" si="3"/>
        <v>0</v>
      </c>
    </row>
    <row r="19" spans="1:8" ht="12" customHeight="1" x14ac:dyDescent="0.2">
      <c r="A19" s="178" t="s">
        <v>191</v>
      </c>
      <c r="B19" s="178">
        <v>12387</v>
      </c>
      <c r="C19" s="57" t="s">
        <v>189</v>
      </c>
      <c r="D19" s="44" t="s">
        <v>21</v>
      </c>
      <c r="E19" s="62">
        <f>E17</f>
        <v>2921</v>
      </c>
      <c r="F19" s="63"/>
      <c r="G19" s="35">
        <f t="shared" si="2"/>
        <v>0</v>
      </c>
      <c r="H19" s="35">
        <f t="shared" si="3"/>
        <v>0</v>
      </c>
    </row>
    <row r="20" spans="1:8" s="8" customFormat="1" ht="12" customHeight="1" x14ac:dyDescent="0.2">
      <c r="A20" s="58"/>
      <c r="B20" s="58"/>
      <c r="C20" s="155" t="s">
        <v>90</v>
      </c>
      <c r="D20" s="22"/>
      <c r="E20" s="98"/>
      <c r="F20" s="95"/>
      <c r="G20" s="95"/>
      <c r="H20" s="205">
        <f>SUM(H17:H19)</f>
        <v>0</v>
      </c>
    </row>
    <row r="21" spans="1:8" ht="12" customHeight="1" x14ac:dyDescent="0.2">
      <c r="A21" s="105"/>
      <c r="B21" s="106"/>
      <c r="C21" s="106"/>
      <c r="D21" s="135"/>
      <c r="E21" s="106"/>
      <c r="F21" s="106"/>
      <c r="G21" s="106"/>
      <c r="H21" s="107"/>
    </row>
    <row r="22" spans="1:8" ht="12" customHeight="1" x14ac:dyDescent="0.2">
      <c r="A22" s="52" t="s">
        <v>91</v>
      </c>
      <c r="B22" s="177"/>
      <c r="C22" s="52" t="s">
        <v>8</v>
      </c>
      <c r="D22" s="47"/>
      <c r="E22" s="52"/>
      <c r="F22" s="96"/>
      <c r="G22" s="96"/>
      <c r="H22" s="96"/>
    </row>
    <row r="23" spans="1:8" ht="12" customHeight="1" x14ac:dyDescent="0.2">
      <c r="A23" s="85" t="s">
        <v>92</v>
      </c>
      <c r="B23" s="178">
        <v>101616</v>
      </c>
      <c r="C23" s="57" t="s">
        <v>192</v>
      </c>
      <c r="D23" s="46" t="s">
        <v>150</v>
      </c>
      <c r="E23" s="206">
        <f>E17*0.5</f>
        <v>1460.5</v>
      </c>
      <c r="F23" s="75"/>
      <c r="G23" s="35">
        <f t="shared" ref="G23:G25" si="4">ROUND(F23*$G$7+F23,2)</f>
        <v>0</v>
      </c>
      <c r="H23" s="35">
        <f t="shared" ref="H23:H25" si="5">ROUND(G23*E23,2)</f>
        <v>0</v>
      </c>
    </row>
    <row r="24" spans="1:8" ht="12" customHeight="1" x14ac:dyDescent="0.2">
      <c r="A24" s="85" t="s">
        <v>93</v>
      </c>
      <c r="B24" s="178">
        <v>90082</v>
      </c>
      <c r="C24" s="57" t="s">
        <v>9</v>
      </c>
      <c r="D24" s="46" t="s">
        <v>11</v>
      </c>
      <c r="E24" s="206">
        <f>E17*0.8*0.5</f>
        <v>1168.4000000000001</v>
      </c>
      <c r="F24" s="75"/>
      <c r="G24" s="35">
        <f t="shared" si="4"/>
        <v>0</v>
      </c>
      <c r="H24" s="35">
        <f t="shared" si="5"/>
        <v>0</v>
      </c>
    </row>
    <row r="25" spans="1:8" ht="12" customHeight="1" x14ac:dyDescent="0.2">
      <c r="A25" s="178" t="s">
        <v>193</v>
      </c>
      <c r="B25" s="178">
        <v>93381</v>
      </c>
      <c r="C25" s="57" t="s">
        <v>15</v>
      </c>
      <c r="D25" s="46" t="s">
        <v>11</v>
      </c>
      <c r="E25" s="206">
        <f>E17*0.8*0.5</f>
        <v>1168.4000000000001</v>
      </c>
      <c r="F25" s="75"/>
      <c r="G25" s="35">
        <f t="shared" si="4"/>
        <v>0</v>
      </c>
      <c r="H25" s="35">
        <f t="shared" si="5"/>
        <v>0</v>
      </c>
    </row>
    <row r="26" spans="1:8" ht="12" customHeight="1" x14ac:dyDescent="0.2">
      <c r="A26" s="85"/>
      <c r="B26" s="178"/>
      <c r="C26" s="58" t="s">
        <v>94</v>
      </c>
      <c r="D26" s="85"/>
      <c r="E26" s="99"/>
      <c r="F26" s="86"/>
      <c r="G26" s="86"/>
      <c r="H26" s="205">
        <f>SUM(H23:H25)</f>
        <v>0</v>
      </c>
    </row>
    <row r="27" spans="1:8" ht="12" customHeight="1" x14ac:dyDescent="0.2">
      <c r="A27" s="225"/>
      <c r="B27" s="225"/>
      <c r="C27" s="225"/>
      <c r="D27" s="225"/>
      <c r="E27" s="225"/>
      <c r="F27" s="225"/>
      <c r="G27" s="225"/>
      <c r="H27" s="225"/>
    </row>
    <row r="28" spans="1:8" ht="12" customHeight="1" x14ac:dyDescent="0.2">
      <c r="A28" s="224" t="s">
        <v>95</v>
      </c>
      <c r="B28" s="224"/>
      <c r="C28" s="224"/>
      <c r="D28" s="224"/>
      <c r="E28" s="224"/>
      <c r="F28" s="224"/>
      <c r="G28" s="177"/>
      <c r="H28" s="207">
        <f>H14+H20+H26</f>
        <v>0</v>
      </c>
    </row>
    <row r="29" spans="1:8" x14ac:dyDescent="0.2">
      <c r="A29" s="38"/>
      <c r="B29" s="38"/>
      <c r="C29" s="36"/>
      <c r="D29" s="38"/>
      <c r="E29" s="38"/>
      <c r="F29" s="39"/>
      <c r="G29" s="39"/>
      <c r="H29" s="39"/>
    </row>
    <row r="30" spans="1:8" x14ac:dyDescent="0.2">
      <c r="A30" s="38"/>
      <c r="B30" s="38"/>
      <c r="C30" s="36"/>
      <c r="D30" s="38"/>
      <c r="E30" s="38"/>
      <c r="F30" s="39"/>
      <c r="G30" s="39"/>
      <c r="H30" s="28">
        <f>(SUM(H11:H27))/2</f>
        <v>0</v>
      </c>
    </row>
    <row r="31" spans="1:8" x14ac:dyDescent="0.2">
      <c r="A31" s="38"/>
      <c r="B31" s="38"/>
      <c r="C31" s="36"/>
      <c r="D31" s="38"/>
      <c r="E31" s="38"/>
      <c r="F31" s="39"/>
      <c r="G31" s="39"/>
      <c r="H31" s="29" t="e">
        <f>H28/H30</f>
        <v>#DIV/0!</v>
      </c>
    </row>
  </sheetData>
  <mergeCells count="15">
    <mergeCell ref="A28:F28"/>
    <mergeCell ref="A27:H27"/>
    <mergeCell ref="A6:H6"/>
    <mergeCell ref="A1:H1"/>
    <mergeCell ref="A3:H3"/>
    <mergeCell ref="A4:H4"/>
    <mergeCell ref="A5:H5"/>
    <mergeCell ref="B8:B10"/>
    <mergeCell ref="D8:D10"/>
    <mergeCell ref="E8:E10"/>
    <mergeCell ref="F8:F10"/>
    <mergeCell ref="G8:G10"/>
    <mergeCell ref="H8:H10"/>
    <mergeCell ref="A7:C7"/>
    <mergeCell ref="D7:F7"/>
  </mergeCells>
  <phoneticPr fontId="4" type="noConversion"/>
  <conditionalFormatting sqref="D7">
    <cfRule type="expression" dxfId="2" priority="1" stopIfTrue="1">
      <formula>$Q$11="Não"</formula>
    </cfRule>
  </conditionalFormatting>
  <printOptions horizontalCentered="1"/>
  <pageMargins left="0" right="0" top="0.98425196850393704" bottom="0.78740157480314965" header="0.19685039370078741" footer="0.19685039370078741"/>
  <pageSetup paperSize="9" orientation="landscape" horizontalDpi="1200" verticalDpi="300" r:id="rId1"/>
  <headerFooter scaleWithDoc="0"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H40"/>
  <sheetViews>
    <sheetView showGridLines="0" topLeftCell="A8" zoomScale="120" zoomScaleNormal="120" workbookViewId="0">
      <selection activeCell="F13" sqref="F11:F13"/>
    </sheetView>
  </sheetViews>
  <sheetFormatPr defaultColWidth="9.140625" defaultRowHeight="12" x14ac:dyDescent="0.2"/>
  <cols>
    <col min="1" max="2" width="6.7109375" style="10" customWidth="1"/>
    <col min="3" max="3" width="57.140625" style="7" customWidth="1"/>
    <col min="4" max="4" width="7.5703125" style="10" bestFit="1" customWidth="1"/>
    <col min="5" max="5" width="8.7109375" style="10" customWidth="1"/>
    <col min="6" max="7" width="12.7109375" style="11" customWidth="1"/>
    <col min="8" max="8" width="15.7109375" style="11" customWidth="1"/>
    <col min="9" max="16384" width="9.140625" style="7"/>
  </cols>
  <sheetData>
    <row r="1" spans="1:8" s="21" customFormat="1" ht="12.75" x14ac:dyDescent="0.2">
      <c r="A1" s="226" t="s">
        <v>96</v>
      </c>
      <c r="B1" s="226"/>
      <c r="C1" s="226"/>
      <c r="D1" s="226"/>
      <c r="E1" s="226"/>
      <c r="F1" s="226"/>
      <c r="G1" s="226"/>
      <c r="H1" s="226"/>
    </row>
    <row r="2" spans="1:8" s="21" customFormat="1" ht="12.75" x14ac:dyDescent="0.2">
      <c r="A2" s="90"/>
      <c r="B2" s="179"/>
      <c r="C2" s="113"/>
      <c r="D2" s="90"/>
      <c r="E2" s="90"/>
      <c r="F2" s="90"/>
      <c r="G2" s="179"/>
      <c r="H2" s="90"/>
    </row>
    <row r="3" spans="1:8" s="21" customFormat="1" ht="12.75" x14ac:dyDescent="0.2">
      <c r="A3" s="211" t="s">
        <v>148</v>
      </c>
      <c r="B3" s="211"/>
      <c r="C3" s="211"/>
      <c r="D3" s="211"/>
      <c r="E3" s="211"/>
      <c r="F3" s="211"/>
      <c r="G3" s="211"/>
      <c r="H3" s="211"/>
    </row>
    <row r="4" spans="1:8" s="21" customFormat="1" ht="12.75" x14ac:dyDescent="0.2">
      <c r="A4" s="211" t="s">
        <v>18</v>
      </c>
      <c r="B4" s="211"/>
      <c r="C4" s="211"/>
      <c r="D4" s="211"/>
      <c r="E4" s="211"/>
      <c r="F4" s="211"/>
      <c r="G4" s="211"/>
      <c r="H4" s="211"/>
    </row>
    <row r="5" spans="1:8" s="21" customFormat="1" ht="12.75" x14ac:dyDescent="0.2">
      <c r="A5" s="211" t="s">
        <v>164</v>
      </c>
      <c r="B5" s="211"/>
      <c r="C5" s="211"/>
      <c r="D5" s="211"/>
      <c r="E5" s="211"/>
      <c r="F5" s="211"/>
      <c r="G5" s="211"/>
      <c r="H5" s="211"/>
    </row>
    <row r="6" spans="1:8" s="21" customFormat="1" ht="12.75" x14ac:dyDescent="0.2">
      <c r="A6" s="211" t="s">
        <v>260</v>
      </c>
      <c r="B6" s="211"/>
      <c r="C6" s="211"/>
      <c r="D6" s="211"/>
      <c r="E6" s="211"/>
      <c r="F6" s="211"/>
      <c r="G6" s="211"/>
      <c r="H6" s="211"/>
    </row>
    <row r="7" spans="1:8" ht="12.75" customHeight="1" x14ac:dyDescent="0.2">
      <c r="A7" s="212" t="s">
        <v>172</v>
      </c>
      <c r="B7" s="212"/>
      <c r="C7" s="212"/>
      <c r="D7" s="264" t="s">
        <v>265</v>
      </c>
      <c r="E7" s="264"/>
      <c r="F7" s="264"/>
      <c r="G7" s="265">
        <v>0.2641</v>
      </c>
      <c r="H7" s="263"/>
    </row>
    <row r="8" spans="1:8" s="13" customFormat="1" ht="12" customHeight="1" x14ac:dyDescent="0.2">
      <c r="A8" s="91" t="s">
        <v>13</v>
      </c>
      <c r="B8" s="217" t="s">
        <v>168</v>
      </c>
      <c r="C8" s="91" t="s">
        <v>1</v>
      </c>
      <c r="D8" s="220" t="s">
        <v>2</v>
      </c>
      <c r="E8" s="217" t="s">
        <v>169</v>
      </c>
      <c r="F8" s="220" t="s">
        <v>170</v>
      </c>
      <c r="G8" s="217" t="s">
        <v>171</v>
      </c>
      <c r="H8" s="220" t="s">
        <v>0</v>
      </c>
    </row>
    <row r="9" spans="1:8" s="13" customFormat="1" ht="12" customHeight="1" x14ac:dyDescent="0.2">
      <c r="A9" s="91" t="s">
        <v>97</v>
      </c>
      <c r="B9" s="218"/>
      <c r="C9" s="109" t="s">
        <v>26</v>
      </c>
      <c r="D9" s="221"/>
      <c r="E9" s="218"/>
      <c r="F9" s="221"/>
      <c r="G9" s="218"/>
      <c r="H9" s="221"/>
    </row>
    <row r="10" spans="1:8" s="8" customFormat="1" ht="12" customHeight="1" x14ac:dyDescent="0.2">
      <c r="A10" s="52" t="s">
        <v>98</v>
      </c>
      <c r="B10" s="219"/>
      <c r="C10" s="52" t="s">
        <v>25</v>
      </c>
      <c r="D10" s="222"/>
      <c r="E10" s="219"/>
      <c r="F10" s="222"/>
      <c r="G10" s="219"/>
      <c r="H10" s="222"/>
    </row>
    <row r="11" spans="1:8" s="8" customFormat="1" ht="12" customHeight="1" x14ac:dyDescent="0.2">
      <c r="A11" s="199" t="s">
        <v>99</v>
      </c>
      <c r="B11" s="42">
        <v>6014</v>
      </c>
      <c r="C11" s="84" t="s">
        <v>166</v>
      </c>
      <c r="D11" s="46" t="s">
        <v>20</v>
      </c>
      <c r="E11" s="97">
        <v>2</v>
      </c>
      <c r="F11" s="86"/>
      <c r="G11" s="35">
        <f t="shared" ref="G11:G14" si="0">ROUND(F11*$G$7+F11,2)</f>
        <v>0</v>
      </c>
      <c r="H11" s="35">
        <f t="shared" ref="H11:H13" si="1">ROUND(G11*E11,2)</f>
        <v>0</v>
      </c>
    </row>
    <row r="12" spans="1:8" s="8" customFormat="1" ht="12" customHeight="1" x14ac:dyDescent="0.2">
      <c r="A12" s="200" t="s">
        <v>100</v>
      </c>
      <c r="B12" s="42" t="s">
        <v>176</v>
      </c>
      <c r="C12" s="84" t="s">
        <v>235</v>
      </c>
      <c r="D12" s="46" t="s">
        <v>20</v>
      </c>
      <c r="E12" s="97">
        <v>1</v>
      </c>
      <c r="F12" s="86"/>
      <c r="G12" s="35">
        <f t="shared" si="0"/>
        <v>0</v>
      </c>
      <c r="H12" s="35">
        <f t="shared" si="1"/>
        <v>0</v>
      </c>
    </row>
    <row r="13" spans="1:8" s="8" customFormat="1" ht="12" customHeight="1" x14ac:dyDescent="0.2">
      <c r="A13" s="200" t="s">
        <v>237</v>
      </c>
      <c r="B13" s="42" t="s">
        <v>176</v>
      </c>
      <c r="C13" s="84" t="s">
        <v>258</v>
      </c>
      <c r="D13" s="46" t="s">
        <v>20</v>
      </c>
      <c r="E13" s="97">
        <v>5</v>
      </c>
      <c r="F13" s="86"/>
      <c r="G13" s="35">
        <f t="shared" si="0"/>
        <v>0</v>
      </c>
      <c r="H13" s="35">
        <f t="shared" si="1"/>
        <v>0</v>
      </c>
    </row>
    <row r="14" spans="1:8" s="8" customFormat="1" ht="12" customHeight="1" x14ac:dyDescent="0.2">
      <c r="A14" s="200" t="s">
        <v>238</v>
      </c>
      <c r="B14" s="42" t="s">
        <v>176</v>
      </c>
      <c r="C14" s="84" t="s">
        <v>257</v>
      </c>
      <c r="D14" s="46" t="s">
        <v>20</v>
      </c>
      <c r="E14" s="97">
        <v>1</v>
      </c>
      <c r="F14" s="86"/>
      <c r="G14" s="35">
        <f t="shared" si="0"/>
        <v>0</v>
      </c>
      <c r="H14" s="35">
        <f t="shared" ref="H14" si="2">ROUND(G14*E14,2)</f>
        <v>0</v>
      </c>
    </row>
    <row r="15" spans="1:8" s="8" customFormat="1" ht="12" customHeight="1" x14ac:dyDescent="0.2">
      <c r="A15" s="85"/>
      <c r="B15" s="178"/>
      <c r="C15" s="58" t="s">
        <v>122</v>
      </c>
      <c r="D15" s="46"/>
      <c r="E15" s="97"/>
      <c r="F15" s="86"/>
      <c r="G15" s="86"/>
      <c r="H15" s="208">
        <f>SUM(H11:H14)</f>
        <v>0</v>
      </c>
    </row>
    <row r="16" spans="1:8" s="8" customFormat="1" ht="12" customHeight="1" x14ac:dyDescent="0.2">
      <c r="A16" s="85"/>
      <c r="B16" s="178"/>
      <c r="C16" s="57"/>
      <c r="D16" s="46"/>
      <c r="E16" s="97"/>
      <c r="F16" s="86"/>
      <c r="G16" s="86"/>
      <c r="H16" s="86"/>
    </row>
    <row r="17" spans="1:8" s="8" customFormat="1" ht="12" customHeight="1" x14ac:dyDescent="0.2">
      <c r="A17" s="52" t="s">
        <v>101</v>
      </c>
      <c r="B17" s="177"/>
      <c r="C17" s="52" t="s">
        <v>143</v>
      </c>
      <c r="D17" s="40"/>
      <c r="E17" s="134"/>
      <c r="F17" s="100"/>
      <c r="G17" s="100"/>
      <c r="H17" s="100"/>
    </row>
    <row r="18" spans="1:8" s="8" customFormat="1" ht="12" customHeight="1" x14ac:dyDescent="0.2">
      <c r="A18" s="85" t="s">
        <v>102</v>
      </c>
      <c r="B18" s="178">
        <v>97974</v>
      </c>
      <c r="C18" s="57" t="s">
        <v>236</v>
      </c>
      <c r="D18" s="46" t="s">
        <v>20</v>
      </c>
      <c r="E18" s="97">
        <v>8</v>
      </c>
      <c r="F18" s="86"/>
      <c r="G18" s="35">
        <f t="shared" ref="G18" si="3">ROUND(F18*$G$7+F18,2)</f>
        <v>0</v>
      </c>
      <c r="H18" s="35">
        <f t="shared" ref="H18" si="4">ROUND(G18*E18,2)</f>
        <v>0</v>
      </c>
    </row>
    <row r="19" spans="1:8" s="8" customFormat="1" ht="12" customHeight="1" x14ac:dyDescent="0.2">
      <c r="A19" s="85"/>
      <c r="B19" s="178"/>
      <c r="C19" s="58" t="s">
        <v>103</v>
      </c>
      <c r="D19" s="46"/>
      <c r="E19" s="97"/>
      <c r="F19" s="86"/>
      <c r="G19" s="86"/>
      <c r="H19" s="205">
        <f>SUM(H18)</f>
        <v>0</v>
      </c>
    </row>
    <row r="20" spans="1:8" s="8" customFormat="1" ht="12" customHeight="1" x14ac:dyDescent="0.2">
      <c r="A20" s="85"/>
      <c r="B20" s="178"/>
      <c r="C20" s="57"/>
      <c r="D20" s="46"/>
      <c r="E20" s="97"/>
      <c r="F20" s="86"/>
      <c r="G20" s="86"/>
      <c r="H20" s="86"/>
    </row>
    <row r="21" spans="1:8" s="8" customFormat="1" ht="12" customHeight="1" x14ac:dyDescent="0.2">
      <c r="A21" s="52" t="s">
        <v>104</v>
      </c>
      <c r="B21" s="177"/>
      <c r="C21" s="52" t="s">
        <v>147</v>
      </c>
      <c r="D21" s="40"/>
      <c r="E21" s="134"/>
      <c r="F21" s="100"/>
      <c r="G21" s="100"/>
      <c r="H21" s="100"/>
    </row>
    <row r="22" spans="1:8" s="8" customFormat="1" ht="12" customHeight="1" x14ac:dyDescent="0.2">
      <c r="A22" s="199" t="s">
        <v>105</v>
      </c>
      <c r="B22" s="42" t="s">
        <v>176</v>
      </c>
      <c r="C22" s="154" t="s">
        <v>225</v>
      </c>
      <c r="D22" s="46" t="s">
        <v>20</v>
      </c>
      <c r="E22" s="97">
        <v>14</v>
      </c>
      <c r="F22" s="86"/>
      <c r="G22" s="35">
        <f t="shared" ref="G22:G34" si="5">ROUND(F22*$G$7+F22,2)</f>
        <v>0</v>
      </c>
      <c r="H22" s="35">
        <f t="shared" ref="H22" si="6">ROUND(G22*E22,2)</f>
        <v>0</v>
      </c>
    </row>
    <row r="23" spans="1:8" s="8" customFormat="1" ht="12" customHeight="1" x14ac:dyDescent="0.2">
      <c r="A23" s="201" t="s">
        <v>106</v>
      </c>
      <c r="B23" s="42" t="s">
        <v>176</v>
      </c>
      <c r="C23" s="154" t="s">
        <v>226</v>
      </c>
      <c r="D23" s="46" t="s">
        <v>20</v>
      </c>
      <c r="E23" s="97">
        <v>6</v>
      </c>
      <c r="F23" s="86"/>
      <c r="G23" s="35">
        <f t="shared" si="5"/>
        <v>0</v>
      </c>
      <c r="H23" s="35">
        <f t="shared" ref="H23:H34" si="7">ROUND(G23*E23,2)</f>
        <v>0</v>
      </c>
    </row>
    <row r="24" spans="1:8" s="8" customFormat="1" ht="12" customHeight="1" x14ac:dyDescent="0.2">
      <c r="A24" s="201" t="s">
        <v>107</v>
      </c>
      <c r="B24" s="42" t="s">
        <v>176</v>
      </c>
      <c r="C24" s="154" t="s">
        <v>227</v>
      </c>
      <c r="D24" s="46" t="s">
        <v>20</v>
      </c>
      <c r="E24" s="97">
        <v>7</v>
      </c>
      <c r="F24" s="86"/>
      <c r="G24" s="35">
        <f t="shared" si="5"/>
        <v>0</v>
      </c>
      <c r="H24" s="35">
        <f t="shared" si="7"/>
        <v>0</v>
      </c>
    </row>
    <row r="25" spans="1:8" s="8" customFormat="1" ht="12" customHeight="1" x14ac:dyDescent="0.2">
      <c r="A25" s="201" t="s">
        <v>194</v>
      </c>
      <c r="B25" s="42" t="s">
        <v>176</v>
      </c>
      <c r="C25" s="154" t="s">
        <v>228</v>
      </c>
      <c r="D25" s="46" t="s">
        <v>20</v>
      </c>
      <c r="E25" s="97">
        <v>1</v>
      </c>
      <c r="F25" s="86"/>
      <c r="G25" s="35">
        <f t="shared" si="5"/>
        <v>0</v>
      </c>
      <c r="H25" s="35">
        <f t="shared" si="7"/>
        <v>0</v>
      </c>
    </row>
    <row r="26" spans="1:8" s="8" customFormat="1" ht="12" customHeight="1" x14ac:dyDescent="0.2">
      <c r="A26" s="201" t="s">
        <v>195</v>
      </c>
      <c r="B26" s="42" t="s">
        <v>176</v>
      </c>
      <c r="C26" s="154" t="s">
        <v>229</v>
      </c>
      <c r="D26" s="46" t="s">
        <v>20</v>
      </c>
      <c r="E26" s="97">
        <v>6</v>
      </c>
      <c r="F26" s="86"/>
      <c r="G26" s="35">
        <f t="shared" si="5"/>
        <v>0</v>
      </c>
      <c r="H26" s="35">
        <f t="shared" si="7"/>
        <v>0</v>
      </c>
    </row>
    <row r="27" spans="1:8" s="8" customFormat="1" ht="12" customHeight="1" x14ac:dyDescent="0.2">
      <c r="A27" s="201" t="s">
        <v>108</v>
      </c>
      <c r="B27" s="42" t="s">
        <v>176</v>
      </c>
      <c r="C27" s="154" t="s">
        <v>233</v>
      </c>
      <c r="D27" s="46" t="s">
        <v>20</v>
      </c>
      <c r="E27" s="97">
        <v>5</v>
      </c>
      <c r="F27" s="86"/>
      <c r="G27" s="35">
        <f t="shared" si="5"/>
        <v>0</v>
      </c>
      <c r="H27" s="35">
        <f t="shared" si="7"/>
        <v>0</v>
      </c>
    </row>
    <row r="28" spans="1:8" s="8" customFormat="1" ht="12" customHeight="1" x14ac:dyDescent="0.2">
      <c r="A28" s="201" t="s">
        <v>109</v>
      </c>
      <c r="B28" s="42" t="s">
        <v>176</v>
      </c>
      <c r="C28" s="116" t="s">
        <v>231</v>
      </c>
      <c r="D28" s="46" t="s">
        <v>20</v>
      </c>
      <c r="E28" s="97">
        <v>2</v>
      </c>
      <c r="F28" s="86"/>
      <c r="G28" s="35">
        <f t="shared" si="5"/>
        <v>0</v>
      </c>
      <c r="H28" s="35">
        <f t="shared" si="7"/>
        <v>0</v>
      </c>
    </row>
    <row r="29" spans="1:8" s="8" customFormat="1" ht="12" customHeight="1" x14ac:dyDescent="0.2">
      <c r="A29" s="201" t="s">
        <v>110</v>
      </c>
      <c r="B29" s="42" t="s">
        <v>176</v>
      </c>
      <c r="C29" s="116" t="s">
        <v>234</v>
      </c>
      <c r="D29" s="46" t="s">
        <v>20</v>
      </c>
      <c r="E29" s="97">
        <v>2</v>
      </c>
      <c r="F29" s="86"/>
      <c r="G29" s="35">
        <f t="shared" si="5"/>
        <v>0</v>
      </c>
      <c r="H29" s="35">
        <f t="shared" si="7"/>
        <v>0</v>
      </c>
    </row>
    <row r="30" spans="1:8" s="8" customFormat="1" ht="12" customHeight="1" x14ac:dyDescent="0.2">
      <c r="A30" s="201" t="s">
        <v>196</v>
      </c>
      <c r="B30" s="42" t="s">
        <v>176</v>
      </c>
      <c r="C30" s="116" t="s">
        <v>230</v>
      </c>
      <c r="D30" s="46" t="s">
        <v>20</v>
      </c>
      <c r="E30" s="97">
        <v>2</v>
      </c>
      <c r="F30" s="86"/>
      <c r="G30" s="35">
        <f t="shared" si="5"/>
        <v>0</v>
      </c>
      <c r="H30" s="35">
        <f t="shared" si="7"/>
        <v>0</v>
      </c>
    </row>
    <row r="31" spans="1:8" s="8" customFormat="1" ht="12" customHeight="1" x14ac:dyDescent="0.2">
      <c r="A31" s="201" t="s">
        <v>197</v>
      </c>
      <c r="B31" s="42" t="s">
        <v>176</v>
      </c>
      <c r="C31" s="154" t="s">
        <v>232</v>
      </c>
      <c r="D31" s="46" t="s">
        <v>20</v>
      </c>
      <c r="E31" s="97">
        <v>6</v>
      </c>
      <c r="F31" s="86"/>
      <c r="G31" s="35">
        <f t="shared" si="5"/>
        <v>0</v>
      </c>
      <c r="H31" s="35">
        <f t="shared" si="7"/>
        <v>0</v>
      </c>
    </row>
    <row r="32" spans="1:8" s="8" customFormat="1" ht="12" customHeight="1" x14ac:dyDescent="0.2">
      <c r="A32" s="201" t="s">
        <v>111</v>
      </c>
      <c r="B32" s="178">
        <v>3146</v>
      </c>
      <c r="C32" s="153" t="s">
        <v>145</v>
      </c>
      <c r="D32" s="46" t="s">
        <v>20</v>
      </c>
      <c r="E32" s="97">
        <v>20</v>
      </c>
      <c r="F32" s="86"/>
      <c r="G32" s="35">
        <f t="shared" si="5"/>
        <v>0</v>
      </c>
      <c r="H32" s="35">
        <f t="shared" si="7"/>
        <v>0</v>
      </c>
    </row>
    <row r="33" spans="1:8" s="8" customFormat="1" ht="12" customHeight="1" x14ac:dyDescent="0.2">
      <c r="A33" s="201" t="s">
        <v>112</v>
      </c>
      <c r="B33" s="178">
        <v>38383</v>
      </c>
      <c r="C33" s="153" t="s">
        <v>146</v>
      </c>
      <c r="D33" s="46" t="s">
        <v>20</v>
      </c>
      <c r="E33" s="97">
        <v>1</v>
      </c>
      <c r="F33" s="86"/>
      <c r="G33" s="35">
        <f t="shared" si="5"/>
        <v>0</v>
      </c>
      <c r="H33" s="35">
        <f t="shared" si="7"/>
        <v>0</v>
      </c>
    </row>
    <row r="34" spans="1:8" s="8" customFormat="1" ht="12" customHeight="1" x14ac:dyDescent="0.2">
      <c r="A34" s="201" t="s">
        <v>132</v>
      </c>
      <c r="B34" s="199">
        <v>20080</v>
      </c>
      <c r="C34" s="152" t="s">
        <v>144</v>
      </c>
      <c r="D34" s="46" t="s">
        <v>20</v>
      </c>
      <c r="E34" s="97">
        <v>1</v>
      </c>
      <c r="F34" s="86"/>
      <c r="G34" s="35">
        <f t="shared" si="5"/>
        <v>0</v>
      </c>
      <c r="H34" s="35">
        <f t="shared" si="7"/>
        <v>0</v>
      </c>
    </row>
    <row r="35" spans="1:8" s="9" customFormat="1" ht="12" customHeight="1" x14ac:dyDescent="0.2">
      <c r="A35" s="58"/>
      <c r="B35" s="58"/>
      <c r="C35" s="58" t="s">
        <v>123</v>
      </c>
      <c r="D35" s="22"/>
      <c r="E35" s="94"/>
      <c r="F35" s="95"/>
      <c r="G35" s="95"/>
      <c r="H35" s="205">
        <f>SUM(H22:H34)</f>
        <v>0</v>
      </c>
    </row>
    <row r="36" spans="1:8" ht="12" customHeight="1" x14ac:dyDescent="0.2">
      <c r="A36" s="225"/>
      <c r="B36" s="225"/>
      <c r="C36" s="225"/>
      <c r="D36" s="225"/>
      <c r="E36" s="225"/>
      <c r="F36" s="225"/>
      <c r="G36" s="225"/>
      <c r="H36" s="225"/>
    </row>
    <row r="37" spans="1:8" ht="12" customHeight="1" x14ac:dyDescent="0.2">
      <c r="A37" s="224" t="s">
        <v>120</v>
      </c>
      <c r="B37" s="224"/>
      <c r="C37" s="224"/>
      <c r="D37" s="224"/>
      <c r="E37" s="224"/>
      <c r="F37" s="224"/>
      <c r="G37" s="177"/>
      <c r="H37" s="207">
        <f>H35+H19+H15</f>
        <v>0</v>
      </c>
    </row>
    <row r="38" spans="1:8" x14ac:dyDescent="0.2">
      <c r="A38" s="38"/>
      <c r="B38" s="38"/>
      <c r="C38" s="36"/>
      <c r="D38" s="38"/>
      <c r="E38" s="38"/>
      <c r="F38" s="39"/>
      <c r="G38" s="39"/>
      <c r="H38" s="39"/>
    </row>
    <row r="39" spans="1:8" x14ac:dyDescent="0.2">
      <c r="A39" s="38"/>
      <c r="B39" s="38"/>
      <c r="C39" s="36"/>
      <c r="D39" s="38"/>
      <c r="E39" s="38"/>
      <c r="F39" s="39"/>
      <c r="G39" s="39"/>
      <c r="H39" s="28">
        <f>(SUM(H11:H35))/2</f>
        <v>0</v>
      </c>
    </row>
    <row r="40" spans="1:8" x14ac:dyDescent="0.2">
      <c r="A40" s="38"/>
      <c r="B40" s="38"/>
      <c r="C40" s="36"/>
      <c r="D40" s="38"/>
      <c r="E40" s="38"/>
      <c r="F40" s="39"/>
      <c r="G40" s="39"/>
      <c r="H40" s="31" t="e">
        <f>H37/H39</f>
        <v>#DIV/0!</v>
      </c>
    </row>
  </sheetData>
  <sortState xmlns:xlrd2="http://schemas.microsoft.com/office/spreadsheetml/2017/richdata2" ref="C28:C30">
    <sortCondition ref="C28"/>
  </sortState>
  <mergeCells count="15">
    <mergeCell ref="A1:H1"/>
    <mergeCell ref="A3:H3"/>
    <mergeCell ref="A5:H5"/>
    <mergeCell ref="A37:F37"/>
    <mergeCell ref="A36:H36"/>
    <mergeCell ref="A4:H4"/>
    <mergeCell ref="A6:H6"/>
    <mergeCell ref="B8:B10"/>
    <mergeCell ref="D8:D10"/>
    <mergeCell ref="E8:E10"/>
    <mergeCell ref="F8:F10"/>
    <mergeCell ref="G8:G10"/>
    <mergeCell ref="H8:H10"/>
    <mergeCell ref="A7:C7"/>
    <mergeCell ref="D7:F7"/>
  </mergeCells>
  <phoneticPr fontId="4" type="noConversion"/>
  <conditionalFormatting sqref="D7">
    <cfRule type="expression" dxfId="1" priority="1" stopIfTrue="1">
      <formula>$Q$11="Não"</formula>
    </cfRule>
  </conditionalFormatting>
  <printOptions horizontalCentered="1"/>
  <pageMargins left="0" right="0" top="0.98425196850393704" bottom="0.78740157480314965" header="0.19685039370078741" footer="0.19685039370078741"/>
  <pageSetup paperSize="9" orientation="landscape" horizontalDpi="1200" verticalDpi="300" r:id="rId1"/>
  <headerFooter scaleWithDoc="0"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H28"/>
  <sheetViews>
    <sheetView showGridLines="0" topLeftCell="A7" zoomScale="120" zoomScaleNormal="120" workbookViewId="0">
      <selection activeCell="F13" sqref="F11:F13"/>
    </sheetView>
  </sheetViews>
  <sheetFormatPr defaultColWidth="9.140625" defaultRowHeight="12" x14ac:dyDescent="0.2"/>
  <cols>
    <col min="1" max="2" width="6.7109375" style="10" customWidth="1"/>
    <col min="3" max="3" width="57.140625" style="7" customWidth="1"/>
    <col min="4" max="4" width="7.5703125" style="10" customWidth="1"/>
    <col min="5" max="5" width="8.7109375" style="10" customWidth="1"/>
    <col min="6" max="7" width="12.7109375" style="11" customWidth="1"/>
    <col min="8" max="8" width="15.7109375" style="11" customWidth="1"/>
    <col min="9" max="16384" width="9.140625" style="7"/>
  </cols>
  <sheetData>
    <row r="1" spans="1:8" s="21" customFormat="1" ht="12.75" x14ac:dyDescent="0.2">
      <c r="A1" s="227" t="s">
        <v>113</v>
      </c>
      <c r="B1" s="227"/>
      <c r="C1" s="227"/>
      <c r="D1" s="227"/>
      <c r="E1" s="227"/>
      <c r="F1" s="227"/>
      <c r="G1" s="227"/>
      <c r="H1" s="227"/>
    </row>
    <row r="2" spans="1:8" s="21" customFormat="1" ht="12.75" x14ac:dyDescent="0.2">
      <c r="A2" s="133"/>
      <c r="B2" s="180"/>
      <c r="C2" s="114"/>
      <c r="D2" s="133"/>
      <c r="E2" s="133"/>
      <c r="F2" s="133"/>
      <c r="G2" s="180"/>
      <c r="H2" s="133"/>
    </row>
    <row r="3" spans="1:8" s="21" customFormat="1" ht="12.75" x14ac:dyDescent="0.2">
      <c r="A3" s="211" t="s">
        <v>148</v>
      </c>
      <c r="B3" s="211"/>
      <c r="C3" s="211"/>
      <c r="D3" s="211"/>
      <c r="E3" s="211"/>
      <c r="F3" s="211"/>
      <c r="G3" s="211"/>
      <c r="H3" s="211"/>
    </row>
    <row r="4" spans="1:8" s="21" customFormat="1" ht="12.75" x14ac:dyDescent="0.2">
      <c r="A4" s="211" t="s">
        <v>18</v>
      </c>
      <c r="B4" s="211"/>
      <c r="C4" s="211"/>
      <c r="D4" s="211"/>
      <c r="E4" s="211"/>
      <c r="F4" s="211"/>
      <c r="G4" s="211"/>
      <c r="H4" s="211"/>
    </row>
    <row r="5" spans="1:8" s="21" customFormat="1" ht="12.75" x14ac:dyDescent="0.2">
      <c r="A5" s="211" t="s">
        <v>164</v>
      </c>
      <c r="B5" s="211"/>
      <c r="C5" s="211"/>
      <c r="D5" s="211"/>
      <c r="E5" s="211"/>
      <c r="F5" s="211"/>
      <c r="G5" s="211"/>
      <c r="H5" s="211"/>
    </row>
    <row r="6" spans="1:8" s="21" customFormat="1" ht="12.75" x14ac:dyDescent="0.2">
      <c r="A6" s="211" t="s">
        <v>260</v>
      </c>
      <c r="B6" s="211"/>
      <c r="C6" s="211"/>
      <c r="D6" s="211"/>
      <c r="E6" s="211"/>
      <c r="F6" s="211"/>
      <c r="G6" s="211"/>
      <c r="H6" s="211"/>
    </row>
    <row r="7" spans="1:8" ht="12.75" customHeight="1" x14ac:dyDescent="0.2">
      <c r="A7" s="212" t="s">
        <v>172</v>
      </c>
      <c r="B7" s="212"/>
      <c r="C7" s="212"/>
      <c r="D7" s="264" t="s">
        <v>265</v>
      </c>
      <c r="E7" s="264"/>
      <c r="F7" s="264"/>
      <c r="G7" s="265">
        <v>0.2641</v>
      </c>
      <c r="H7" s="263"/>
    </row>
    <row r="8" spans="1:8" s="8" customFormat="1" ht="12" customHeight="1" x14ac:dyDescent="0.2">
      <c r="A8" s="131" t="s">
        <v>13</v>
      </c>
      <c r="B8" s="217" t="s">
        <v>168</v>
      </c>
      <c r="C8" s="91" t="s">
        <v>1</v>
      </c>
      <c r="D8" s="220" t="s">
        <v>2</v>
      </c>
      <c r="E8" s="217" t="s">
        <v>169</v>
      </c>
      <c r="F8" s="220" t="s">
        <v>170</v>
      </c>
      <c r="G8" s="217" t="s">
        <v>171</v>
      </c>
      <c r="H8" s="220" t="s">
        <v>0</v>
      </c>
    </row>
    <row r="9" spans="1:8" s="8" customFormat="1" ht="12" customHeight="1" x14ac:dyDescent="0.2">
      <c r="A9" s="131" t="s">
        <v>114</v>
      </c>
      <c r="B9" s="218"/>
      <c r="C9" s="109" t="s">
        <v>17</v>
      </c>
      <c r="D9" s="221"/>
      <c r="E9" s="218"/>
      <c r="F9" s="221"/>
      <c r="G9" s="218"/>
      <c r="H9" s="221"/>
    </row>
    <row r="10" spans="1:8" s="8" customFormat="1" ht="12" customHeight="1" x14ac:dyDescent="0.2">
      <c r="A10" s="131" t="s">
        <v>115</v>
      </c>
      <c r="B10" s="219"/>
      <c r="C10" s="131" t="s">
        <v>6</v>
      </c>
      <c r="D10" s="222"/>
      <c r="E10" s="219"/>
      <c r="F10" s="222"/>
      <c r="G10" s="219"/>
      <c r="H10" s="222"/>
    </row>
    <row r="11" spans="1:8" s="8" customFormat="1" ht="25.5" x14ac:dyDescent="0.2">
      <c r="A11" s="132" t="s">
        <v>116</v>
      </c>
      <c r="B11" s="178">
        <v>12773</v>
      </c>
      <c r="C11" s="116" t="s">
        <v>217</v>
      </c>
      <c r="D11" s="46" t="s">
        <v>20</v>
      </c>
      <c r="E11" s="97">
        <v>11</v>
      </c>
      <c r="F11" s="86"/>
      <c r="G11" s="35">
        <f t="shared" ref="G11:G13" si="0">ROUND(F11*$G$7+F11,2)</f>
        <v>0</v>
      </c>
      <c r="H11" s="35">
        <f t="shared" ref="H11" si="1">ROUND(G11*E11,2)</f>
        <v>0</v>
      </c>
    </row>
    <row r="12" spans="1:8" s="8" customFormat="1" ht="12.75" x14ac:dyDescent="0.2">
      <c r="A12" s="199" t="s">
        <v>222</v>
      </c>
      <c r="B12" s="42" t="s">
        <v>176</v>
      </c>
      <c r="C12" s="116" t="s">
        <v>224</v>
      </c>
      <c r="D12" s="46" t="s">
        <v>20</v>
      </c>
      <c r="E12" s="97">
        <f>E11</f>
        <v>11</v>
      </c>
      <c r="F12" s="86"/>
      <c r="G12" s="35">
        <f t="shared" si="0"/>
        <v>0</v>
      </c>
      <c r="H12" s="35">
        <f t="shared" ref="H12:H13" si="2">ROUND(G12*E12,2)</f>
        <v>0</v>
      </c>
    </row>
    <row r="13" spans="1:8" s="8" customFormat="1" ht="12.75" x14ac:dyDescent="0.2">
      <c r="A13" s="199" t="s">
        <v>223</v>
      </c>
      <c r="B13" s="42">
        <v>40334</v>
      </c>
      <c r="C13" s="57" t="s">
        <v>244</v>
      </c>
      <c r="D13" s="46" t="s">
        <v>20</v>
      </c>
      <c r="E13" s="97">
        <f>E11</f>
        <v>11</v>
      </c>
      <c r="F13" s="86"/>
      <c r="G13" s="35">
        <f t="shared" si="0"/>
        <v>0</v>
      </c>
      <c r="H13" s="35">
        <f t="shared" si="2"/>
        <v>0</v>
      </c>
    </row>
    <row r="14" spans="1:8" s="9" customFormat="1" ht="12" customHeight="1" x14ac:dyDescent="0.2">
      <c r="A14" s="58"/>
      <c r="B14" s="58"/>
      <c r="C14" s="58" t="s">
        <v>117</v>
      </c>
      <c r="D14" s="22"/>
      <c r="E14" s="94"/>
      <c r="F14" s="95"/>
      <c r="G14" s="95"/>
      <c r="H14" s="205">
        <f>SUM(H11:H13)</f>
        <v>0</v>
      </c>
    </row>
    <row r="15" spans="1:8" s="9" customFormat="1" ht="12" customHeight="1" x14ac:dyDescent="0.2">
      <c r="A15" s="101"/>
      <c r="B15" s="102"/>
      <c r="C15" s="102"/>
      <c r="D15" s="41"/>
      <c r="E15" s="103"/>
      <c r="F15" s="104"/>
      <c r="G15" s="104"/>
      <c r="H15" s="104"/>
    </row>
    <row r="16" spans="1:8" s="9" customFormat="1" ht="12" customHeight="1" x14ac:dyDescent="0.2">
      <c r="A16" s="131" t="s">
        <v>137</v>
      </c>
      <c r="B16" s="177"/>
      <c r="C16" s="131" t="s">
        <v>138</v>
      </c>
      <c r="D16" s="47"/>
      <c r="E16" s="136"/>
      <c r="F16" s="96"/>
      <c r="G16" s="137"/>
      <c r="H16" s="137"/>
    </row>
    <row r="17" spans="1:8" s="9" customFormat="1" ht="12" customHeight="1" x14ac:dyDescent="0.2">
      <c r="A17" s="132" t="s">
        <v>218</v>
      </c>
      <c r="B17" s="178">
        <v>9813</v>
      </c>
      <c r="C17" s="154" t="s">
        <v>214</v>
      </c>
      <c r="D17" s="46" t="s">
        <v>21</v>
      </c>
      <c r="E17" s="97">
        <f>E11*30</f>
        <v>330</v>
      </c>
      <c r="F17" s="86"/>
      <c r="G17" s="35">
        <f t="shared" ref="G17:G21" si="3">ROUND(F17*$G$7+F17,2)</f>
        <v>0</v>
      </c>
      <c r="H17" s="35">
        <f t="shared" ref="H17:H19" si="4">ROUND(G17*E17,2)</f>
        <v>0</v>
      </c>
    </row>
    <row r="18" spans="1:8" s="9" customFormat="1" ht="12" customHeight="1" x14ac:dyDescent="0.2">
      <c r="A18" s="200" t="s">
        <v>139</v>
      </c>
      <c r="B18" s="42" t="s">
        <v>176</v>
      </c>
      <c r="C18" s="116" t="s">
        <v>224</v>
      </c>
      <c r="D18" s="46" t="s">
        <v>20</v>
      </c>
      <c r="E18" s="97">
        <f>E11</f>
        <v>11</v>
      </c>
      <c r="F18" s="86"/>
      <c r="G18" s="35">
        <f t="shared" si="3"/>
        <v>0</v>
      </c>
      <c r="H18" s="35">
        <f t="shared" si="4"/>
        <v>0</v>
      </c>
    </row>
    <row r="19" spans="1:8" s="9" customFormat="1" ht="12" customHeight="1" x14ac:dyDescent="0.2">
      <c r="A19" s="200" t="s">
        <v>219</v>
      </c>
      <c r="B19" s="42" t="s">
        <v>176</v>
      </c>
      <c r="C19" s="154" t="s">
        <v>240</v>
      </c>
      <c r="D19" s="46" t="s">
        <v>20</v>
      </c>
      <c r="E19" s="97">
        <v>2</v>
      </c>
      <c r="F19" s="86"/>
      <c r="G19" s="35">
        <f t="shared" si="3"/>
        <v>0</v>
      </c>
      <c r="H19" s="35">
        <f t="shared" si="4"/>
        <v>0</v>
      </c>
    </row>
    <row r="20" spans="1:8" s="9" customFormat="1" ht="12" customHeight="1" x14ac:dyDescent="0.2">
      <c r="A20" s="200" t="s">
        <v>220</v>
      </c>
      <c r="B20" s="42" t="s">
        <v>176</v>
      </c>
      <c r="C20" s="154" t="s">
        <v>241</v>
      </c>
      <c r="D20" s="46" t="s">
        <v>20</v>
      </c>
      <c r="E20" s="97">
        <v>2</v>
      </c>
      <c r="F20" s="86"/>
      <c r="G20" s="35">
        <f t="shared" si="3"/>
        <v>0</v>
      </c>
      <c r="H20" s="35">
        <f t="shared" ref="H20:H21" si="5">ROUND(G20*E20,2)</f>
        <v>0</v>
      </c>
    </row>
    <row r="21" spans="1:8" s="9" customFormat="1" ht="12" customHeight="1" x14ac:dyDescent="0.2">
      <c r="A21" s="200" t="s">
        <v>221</v>
      </c>
      <c r="B21" s="42" t="s">
        <v>176</v>
      </c>
      <c r="C21" s="154" t="s">
        <v>242</v>
      </c>
      <c r="D21" s="46" t="s">
        <v>20</v>
      </c>
      <c r="E21" s="97">
        <v>7</v>
      </c>
      <c r="F21" s="86"/>
      <c r="G21" s="35">
        <f t="shared" si="3"/>
        <v>0</v>
      </c>
      <c r="H21" s="35">
        <f t="shared" si="5"/>
        <v>0</v>
      </c>
    </row>
    <row r="22" spans="1:8" s="9" customFormat="1" ht="12" customHeight="1" x14ac:dyDescent="0.2">
      <c r="A22" s="58"/>
      <c r="B22" s="58"/>
      <c r="C22" s="58" t="s">
        <v>140</v>
      </c>
      <c r="D22" s="22"/>
      <c r="E22" s="94"/>
      <c r="F22" s="95"/>
      <c r="G22" s="95"/>
      <c r="H22" s="205">
        <f>SUM(H17:H21)</f>
        <v>0</v>
      </c>
    </row>
    <row r="23" spans="1:8" s="9" customFormat="1" ht="12" customHeight="1" x14ac:dyDescent="0.2">
      <c r="A23" s="101"/>
      <c r="B23" s="102"/>
      <c r="C23" s="102"/>
      <c r="D23" s="102"/>
      <c r="E23" s="103"/>
      <c r="F23" s="104"/>
      <c r="G23" s="104"/>
      <c r="H23" s="104"/>
    </row>
    <row r="24" spans="1:8" ht="12" customHeight="1" x14ac:dyDescent="0.2">
      <c r="A24" s="224" t="s">
        <v>118</v>
      </c>
      <c r="B24" s="224"/>
      <c r="C24" s="224"/>
      <c r="D24" s="224"/>
      <c r="E24" s="224"/>
      <c r="F24" s="224"/>
      <c r="G24" s="177"/>
      <c r="H24" s="207">
        <f>H14+H22</f>
        <v>0</v>
      </c>
    </row>
    <row r="25" spans="1:8" x14ac:dyDescent="0.2">
      <c r="A25" s="38"/>
      <c r="B25" s="38"/>
      <c r="C25" s="36"/>
      <c r="D25" s="38"/>
      <c r="E25" s="38"/>
      <c r="F25" s="39"/>
      <c r="G25" s="39"/>
      <c r="H25" s="39"/>
    </row>
    <row r="26" spans="1:8" x14ac:dyDescent="0.2">
      <c r="A26" s="38"/>
      <c r="B26" s="38"/>
      <c r="C26" s="36"/>
      <c r="D26" s="38"/>
      <c r="E26" s="38"/>
      <c r="F26" s="39"/>
      <c r="G26" s="39"/>
      <c r="H26" s="28">
        <f>(SUM(H10:H23))/2</f>
        <v>0</v>
      </c>
    </row>
    <row r="27" spans="1:8" x14ac:dyDescent="0.2">
      <c r="A27" s="38"/>
      <c r="B27" s="38"/>
      <c r="C27" s="36"/>
      <c r="D27" s="38"/>
      <c r="E27" s="38"/>
      <c r="F27" s="39"/>
      <c r="G27" s="39"/>
      <c r="H27" s="31" t="e">
        <f>H24/H26</f>
        <v>#DIV/0!</v>
      </c>
    </row>
    <row r="28" spans="1:8" x14ac:dyDescent="0.2">
      <c r="A28" s="38"/>
      <c r="B28" s="38"/>
      <c r="C28" s="36"/>
      <c r="D28" s="38"/>
      <c r="E28" s="38"/>
      <c r="F28" s="39"/>
      <c r="G28" s="39"/>
      <c r="H28" s="39"/>
    </row>
  </sheetData>
  <mergeCells count="14">
    <mergeCell ref="A24:F24"/>
    <mergeCell ref="A1:H1"/>
    <mergeCell ref="A3:H3"/>
    <mergeCell ref="A4:H4"/>
    <mergeCell ref="A5:H5"/>
    <mergeCell ref="A6:H6"/>
    <mergeCell ref="B8:B10"/>
    <mergeCell ref="D8:D10"/>
    <mergeCell ref="E8:E10"/>
    <mergeCell ref="F8:F10"/>
    <mergeCell ref="G8:G10"/>
    <mergeCell ref="H8:H10"/>
    <mergeCell ref="A7:C7"/>
    <mergeCell ref="D7:F7"/>
  </mergeCells>
  <phoneticPr fontId="4" type="noConversion"/>
  <conditionalFormatting sqref="D7">
    <cfRule type="expression" dxfId="0" priority="1" stopIfTrue="1">
      <formula>$Q$11="Não"</formula>
    </cfRule>
  </conditionalFormatting>
  <printOptions horizontalCentered="1"/>
  <pageMargins left="0" right="0" top="0.98425196850393704" bottom="0.78740157480314965" header="0.19685039370078741" footer="0.19685039370078741"/>
  <pageSetup paperSize="9" orientation="landscape" horizontalDpi="1200" verticalDpi="300" r:id="rId1"/>
  <headerFooter scaleWithDoc="0"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16"/>
  <sheetViews>
    <sheetView showGridLines="0" zoomScale="120" zoomScaleNormal="120" workbookViewId="0">
      <selection activeCell="C20" sqref="C20"/>
    </sheetView>
  </sheetViews>
  <sheetFormatPr defaultColWidth="9.140625" defaultRowHeight="12" x14ac:dyDescent="0.2"/>
  <cols>
    <col min="1" max="1" width="10.7109375" style="5" customWidth="1"/>
    <col min="2" max="2" width="60.7109375" style="4" customWidth="1"/>
    <col min="3" max="3" width="57.140625" style="3" customWidth="1"/>
    <col min="4" max="16384" width="9.140625" style="4"/>
  </cols>
  <sheetData>
    <row r="1" spans="1:5" s="18" customFormat="1" x14ac:dyDescent="0.2">
      <c r="A1" s="229" t="s">
        <v>119</v>
      </c>
      <c r="B1" s="229"/>
      <c r="C1" s="229"/>
    </row>
    <row r="2" spans="1:5" s="18" customFormat="1" x14ac:dyDescent="0.2">
      <c r="A2" s="229"/>
      <c r="B2" s="232"/>
      <c r="C2" s="229"/>
    </row>
    <row r="3" spans="1:5" s="18" customFormat="1" ht="12.75" x14ac:dyDescent="0.2">
      <c r="A3" s="211" t="s">
        <v>148</v>
      </c>
      <c r="B3" s="211"/>
      <c r="C3" s="211"/>
      <c r="D3" s="138"/>
      <c r="E3" s="138"/>
    </row>
    <row r="4" spans="1:5" s="118" customFormat="1" ht="12.75" x14ac:dyDescent="0.2">
      <c r="A4" s="211" t="s">
        <v>18</v>
      </c>
      <c r="B4" s="231"/>
      <c r="C4" s="231"/>
      <c r="D4" s="138"/>
      <c r="E4" s="138"/>
    </row>
    <row r="5" spans="1:5" s="20" customFormat="1" ht="12.75" x14ac:dyDescent="0.2">
      <c r="A5" s="211" t="s">
        <v>125</v>
      </c>
      <c r="B5" s="231"/>
      <c r="C5" s="231"/>
      <c r="D5" s="138"/>
      <c r="E5" s="138"/>
    </row>
    <row r="6" spans="1:5" s="118" customFormat="1" ht="12.75" x14ac:dyDescent="0.2">
      <c r="A6" s="211" t="s">
        <v>260</v>
      </c>
      <c r="B6" s="231"/>
      <c r="C6" s="231"/>
      <c r="D6" s="138"/>
      <c r="E6" s="138"/>
    </row>
    <row r="7" spans="1:5" ht="12.75" x14ac:dyDescent="0.2">
      <c r="A7" s="233" t="s">
        <v>172</v>
      </c>
      <c r="B7" s="233"/>
      <c r="C7" s="186" t="s">
        <v>173</v>
      </c>
    </row>
    <row r="8" spans="1:5" s="5" customFormat="1" x14ac:dyDescent="0.2">
      <c r="A8" s="120" t="s">
        <v>0</v>
      </c>
      <c r="B8" s="120" t="s">
        <v>1</v>
      </c>
      <c r="C8" s="121" t="s">
        <v>3</v>
      </c>
    </row>
    <row r="9" spans="1:5" s="5" customFormat="1" x14ac:dyDescent="0.2">
      <c r="A9" s="122" t="str">
        <f>Poço!A9</f>
        <v>1.0</v>
      </c>
      <c r="B9" s="123" t="str">
        <f>Poço!C9</f>
        <v>Conjunto Elétro-Mecânico</v>
      </c>
      <c r="C9" s="209">
        <f>Poço!H40</f>
        <v>0</v>
      </c>
    </row>
    <row r="10" spans="1:5" s="5" customFormat="1" x14ac:dyDescent="0.2">
      <c r="A10" s="122" t="str">
        <f>Adutora!A9</f>
        <v>2.0</v>
      </c>
      <c r="B10" s="124" t="str">
        <f>Adutora!C9</f>
        <v xml:space="preserve">Adutora - Trecho Poço Artesiano até Reservação </v>
      </c>
      <c r="C10" s="209">
        <f>Adutora!H33</f>
        <v>0</v>
      </c>
    </row>
    <row r="11" spans="1:5" s="5" customFormat="1" x14ac:dyDescent="0.2">
      <c r="A11" s="122" t="str">
        <f>Reser!A9</f>
        <v>3.0</v>
      </c>
      <c r="B11" s="125" t="str">
        <f>Reser!C9</f>
        <v xml:space="preserve">Sistema de Reservação </v>
      </c>
      <c r="C11" s="209">
        <f>Reser!H35</f>
        <v>0</v>
      </c>
    </row>
    <row r="12" spans="1:5" s="5" customFormat="1" x14ac:dyDescent="0.2">
      <c r="A12" s="122" t="str">
        <f>Dist!A9</f>
        <v>4.0</v>
      </c>
      <c r="B12" s="124" t="str">
        <f>Dist!C9</f>
        <v>Sistema de Distribuição</v>
      </c>
      <c r="C12" s="209">
        <f>Dist!H28</f>
        <v>0</v>
      </c>
    </row>
    <row r="13" spans="1:5" s="5" customFormat="1" x14ac:dyDescent="0.2">
      <c r="A13" s="126" t="str">
        <f>Conex!A9</f>
        <v>5.0</v>
      </c>
      <c r="B13" s="124" t="str">
        <f>Conex!C9</f>
        <v xml:space="preserve">Conexões e Materiais Diversos </v>
      </c>
      <c r="C13" s="209">
        <f>Conex!H37</f>
        <v>0</v>
      </c>
    </row>
    <row r="14" spans="1:5" s="5" customFormat="1" x14ac:dyDescent="0.2">
      <c r="A14" s="126" t="str">
        <f>Lig!A9</f>
        <v>6.0</v>
      </c>
      <c r="B14" s="124" t="str">
        <f>Lig!C9</f>
        <v>Ligações Domiciliares</v>
      </c>
      <c r="C14" s="209">
        <f>Lig!H24</f>
        <v>0</v>
      </c>
    </row>
    <row r="15" spans="1:5" x14ac:dyDescent="0.2">
      <c r="A15" s="230" t="s">
        <v>19</v>
      </c>
      <c r="B15" s="230"/>
      <c r="C15" s="230"/>
    </row>
    <row r="16" spans="1:5" s="6" customFormat="1" x14ac:dyDescent="0.2">
      <c r="A16" s="228" t="s">
        <v>10</v>
      </c>
      <c r="B16" s="228"/>
      <c r="C16" s="202">
        <f>SUM(C9:C14)</f>
        <v>0</v>
      </c>
    </row>
  </sheetData>
  <mergeCells count="9">
    <mergeCell ref="A16:B16"/>
    <mergeCell ref="A1:C1"/>
    <mergeCell ref="A3:C3"/>
    <mergeCell ref="A15:C15"/>
    <mergeCell ref="A4:C4"/>
    <mergeCell ref="A5:C5"/>
    <mergeCell ref="A6:C6"/>
    <mergeCell ref="A2:C2"/>
    <mergeCell ref="A7:B7"/>
  </mergeCells>
  <phoneticPr fontId="0" type="noConversion"/>
  <printOptions horizontalCentered="1"/>
  <pageMargins left="0" right="0" top="0.98425196850393704" bottom="0.78740157480314965" header="0.19685039370078741" footer="0.19685039370078741"/>
  <pageSetup paperSize="9" orientation="landscape" horizontalDpi="1200" verticalDpi="300" r:id="rId1"/>
  <headerFooter scaleWithDoc="0"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20"/>
  <sheetViews>
    <sheetView tabSelected="1" workbookViewId="0">
      <selection activeCell="A3" sqref="A3:K3"/>
    </sheetView>
  </sheetViews>
  <sheetFormatPr defaultRowHeight="12.75" x14ac:dyDescent="0.2"/>
  <cols>
    <col min="1" max="1" width="6.5703125" style="187" customWidth="1"/>
    <col min="2" max="2" width="47.140625" style="187" customWidth="1"/>
    <col min="3" max="3" width="15.5703125" style="187" customWidth="1"/>
    <col min="4" max="4" width="8.85546875" style="187" customWidth="1"/>
    <col min="5" max="5" width="10.5703125" style="187" customWidth="1"/>
    <col min="6" max="6" width="7" style="187" customWidth="1"/>
    <col min="7" max="7" width="10.85546875" style="187" customWidth="1"/>
    <col min="8" max="8" width="6.7109375" style="187" customWidth="1"/>
    <col min="9" max="9" width="10.5703125" style="187" customWidth="1"/>
    <col min="10" max="10" width="7.28515625" style="187" customWidth="1"/>
    <col min="11" max="11" width="12.140625" style="187" customWidth="1"/>
    <col min="12" max="16384" width="9.140625" style="187"/>
  </cols>
  <sheetData>
    <row r="1" spans="1:11" ht="16.5" customHeight="1" x14ac:dyDescent="0.2">
      <c r="A1" s="256" t="s">
        <v>198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</row>
    <row r="2" spans="1:11" ht="18.2" customHeight="1" x14ac:dyDescent="0.2">
      <c r="A2" s="259" t="str">
        <f>Poço!A4</f>
        <v>Projeto: Sistema de Abastecimento de Água.</v>
      </c>
      <c r="B2" s="260"/>
      <c r="C2" s="260"/>
      <c r="D2" s="260"/>
      <c r="E2" s="260"/>
      <c r="F2" s="260"/>
      <c r="G2" s="260"/>
      <c r="H2" s="260"/>
      <c r="I2" s="260"/>
      <c r="J2" s="260"/>
      <c r="K2" s="261"/>
    </row>
    <row r="3" spans="1:11" ht="18.600000000000001" customHeight="1" x14ac:dyDescent="0.2">
      <c r="A3" s="259" t="str">
        <f>Poço!A5</f>
        <v>Obra: Captação do Poço Artesiano, Adução, Reservação, Distribuição e Ligações Domiciliares.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18" customHeight="1" x14ac:dyDescent="0.2">
      <c r="A4" s="259" t="str">
        <f>Poço!A6</f>
        <v>Local da Obra: Linha Encruzilhada Gaúcha  - Poço Artesiano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0.75" customHeight="1" x14ac:dyDescent="0.2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1" ht="16.5" customHeight="1" x14ac:dyDescent="0.2">
      <c r="A6" s="252" t="s">
        <v>199</v>
      </c>
      <c r="B6" s="254" t="s">
        <v>200</v>
      </c>
      <c r="C6" s="188" t="s">
        <v>201</v>
      </c>
      <c r="D6" s="247" t="s">
        <v>202</v>
      </c>
      <c r="E6" s="248"/>
      <c r="F6" s="247" t="s">
        <v>203</v>
      </c>
      <c r="G6" s="248"/>
      <c r="H6" s="247" t="s">
        <v>204</v>
      </c>
      <c r="I6" s="248"/>
      <c r="J6" s="247" t="s">
        <v>205</v>
      </c>
      <c r="K6" s="248"/>
    </row>
    <row r="7" spans="1:11" ht="16.5" customHeight="1" x14ac:dyDescent="0.2">
      <c r="A7" s="253"/>
      <c r="B7" s="255"/>
      <c r="C7" s="189" t="s">
        <v>206</v>
      </c>
      <c r="D7" s="190" t="s">
        <v>207</v>
      </c>
      <c r="E7" s="190" t="s">
        <v>208</v>
      </c>
      <c r="F7" s="190" t="s">
        <v>207</v>
      </c>
      <c r="G7" s="190" t="s">
        <v>208</v>
      </c>
      <c r="H7" s="190" t="s">
        <v>207</v>
      </c>
      <c r="I7" s="190" t="s">
        <v>208</v>
      </c>
      <c r="J7" s="190" t="s">
        <v>207</v>
      </c>
      <c r="K7" s="190" t="s">
        <v>208</v>
      </c>
    </row>
    <row r="8" spans="1:11" ht="1.5" customHeight="1" x14ac:dyDescent="0.2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1"/>
    </row>
    <row r="9" spans="1:11" ht="15" customHeight="1" x14ac:dyDescent="0.25">
      <c r="A9" s="191" t="s">
        <v>30</v>
      </c>
      <c r="B9" s="123" t="str">
        <f>Poço!C9</f>
        <v>Conjunto Elétro-Mecânico</v>
      </c>
      <c r="C9" s="192">
        <f>'Total '!C9</f>
        <v>0</v>
      </c>
      <c r="D9" s="193">
        <v>1</v>
      </c>
      <c r="E9" s="194">
        <f>C9</f>
        <v>0</v>
      </c>
      <c r="F9" s="195"/>
      <c r="G9" s="195"/>
      <c r="H9" s="195"/>
      <c r="I9" s="195"/>
      <c r="J9" s="195"/>
      <c r="K9" s="195"/>
    </row>
    <row r="10" spans="1:11" ht="13.5" customHeight="1" x14ac:dyDescent="0.25">
      <c r="A10" s="191" t="s">
        <v>48</v>
      </c>
      <c r="B10" s="124" t="str">
        <f>Adutora!C9</f>
        <v xml:space="preserve">Adutora - Trecho Poço Artesiano até Reservação </v>
      </c>
      <c r="C10" s="192">
        <f>'Total '!C10</f>
        <v>0</v>
      </c>
      <c r="D10" s="193">
        <v>0.5</v>
      </c>
      <c r="E10" s="194">
        <f>C10/2</f>
        <v>0</v>
      </c>
      <c r="F10" s="193">
        <v>0.5</v>
      </c>
      <c r="G10" s="194">
        <f>E10</f>
        <v>0</v>
      </c>
      <c r="H10" s="195"/>
      <c r="I10" s="195"/>
      <c r="J10" s="195"/>
      <c r="K10" s="195"/>
    </row>
    <row r="11" spans="1:11" ht="13.5" customHeight="1" x14ac:dyDescent="0.25">
      <c r="A11" s="191" t="s">
        <v>62</v>
      </c>
      <c r="B11" s="125" t="str">
        <f>Reser!C9</f>
        <v xml:space="preserve">Sistema de Reservação </v>
      </c>
      <c r="C11" s="192">
        <f>'Total '!C11</f>
        <v>0</v>
      </c>
      <c r="D11" s="195"/>
      <c r="E11" s="195"/>
      <c r="F11" s="195"/>
      <c r="G11" s="195"/>
      <c r="H11" s="195"/>
      <c r="I11" s="195"/>
      <c r="J11" s="196">
        <v>1</v>
      </c>
      <c r="K11" s="194">
        <f>C11*J11</f>
        <v>0</v>
      </c>
    </row>
    <row r="12" spans="1:11" ht="13.5" customHeight="1" x14ac:dyDescent="0.25">
      <c r="A12" s="191" t="s">
        <v>82</v>
      </c>
      <c r="B12" s="124" t="str">
        <f>Dist!C9</f>
        <v>Sistema de Distribuição</v>
      </c>
      <c r="C12" s="192">
        <f>'Total '!C12</f>
        <v>0</v>
      </c>
      <c r="D12" s="195"/>
      <c r="E12" s="195"/>
      <c r="F12" s="193">
        <v>0.5</v>
      </c>
      <c r="G12" s="194">
        <f>C12*F12</f>
        <v>0</v>
      </c>
      <c r="H12" s="193">
        <v>0.5</v>
      </c>
      <c r="I12" s="194">
        <f>C12*H12</f>
        <v>0</v>
      </c>
      <c r="J12" s="195"/>
      <c r="K12" s="195"/>
    </row>
    <row r="13" spans="1:11" ht="13.5" customHeight="1" x14ac:dyDescent="0.25">
      <c r="A13" s="191" t="s">
        <v>97</v>
      </c>
      <c r="B13" s="124" t="str">
        <f>Conex!C9</f>
        <v xml:space="preserve">Conexões e Materiais Diversos </v>
      </c>
      <c r="C13" s="192">
        <f>'Total '!C13</f>
        <v>0</v>
      </c>
      <c r="D13" s="195"/>
      <c r="E13" s="195"/>
      <c r="F13" s="193">
        <v>0.05</v>
      </c>
      <c r="G13" s="194">
        <f>C13*F13</f>
        <v>0</v>
      </c>
      <c r="H13" s="193">
        <v>0.05</v>
      </c>
      <c r="I13" s="194">
        <f>C13*H13</f>
        <v>0</v>
      </c>
      <c r="J13" s="193">
        <v>0.9</v>
      </c>
      <c r="K13" s="194">
        <f>C13*J13</f>
        <v>0</v>
      </c>
    </row>
    <row r="14" spans="1:11" ht="13.5" customHeight="1" x14ac:dyDescent="0.25">
      <c r="A14" s="191" t="s">
        <v>114</v>
      </c>
      <c r="B14" s="124" t="str">
        <f>Lig!C9</f>
        <v>Ligações Domiciliares</v>
      </c>
      <c r="C14" s="192">
        <f>'Total '!C14</f>
        <v>0</v>
      </c>
      <c r="D14" s="195"/>
      <c r="E14" s="195"/>
      <c r="F14" s="195"/>
      <c r="G14" s="195"/>
      <c r="H14" s="195"/>
      <c r="I14" s="195"/>
      <c r="J14" s="193">
        <v>1</v>
      </c>
      <c r="K14" s="194">
        <f t="shared" ref="K14" si="0">C14</f>
        <v>0</v>
      </c>
    </row>
    <row r="15" spans="1:11" ht="16.5" customHeight="1" x14ac:dyDescent="0.2">
      <c r="A15" s="237" t="s">
        <v>209</v>
      </c>
      <c r="B15" s="238"/>
      <c r="C15" s="197">
        <v>1</v>
      </c>
      <c r="D15" s="243" t="e">
        <f>D16/C18</f>
        <v>#DIV/0!</v>
      </c>
      <c r="E15" s="244"/>
      <c r="F15" s="243" t="e">
        <f>F16/C18</f>
        <v>#DIV/0!</v>
      </c>
      <c r="G15" s="244"/>
      <c r="H15" s="243" t="e">
        <f>H16/C18</f>
        <v>#DIV/0!</v>
      </c>
      <c r="I15" s="244"/>
      <c r="J15" s="243" t="e">
        <f>J16/C18</f>
        <v>#DIV/0!</v>
      </c>
      <c r="K15" s="244"/>
    </row>
    <row r="16" spans="1:11" ht="16.5" customHeight="1" x14ac:dyDescent="0.2">
      <c r="A16" s="237" t="s">
        <v>210</v>
      </c>
      <c r="B16" s="238"/>
      <c r="C16" s="198">
        <f>SUM(C9:C14)</f>
        <v>0</v>
      </c>
      <c r="D16" s="239">
        <f>SUM(E9:E14)</f>
        <v>0</v>
      </c>
      <c r="E16" s="240"/>
      <c r="F16" s="241">
        <f>SUM(G9:G14)</f>
        <v>0</v>
      </c>
      <c r="G16" s="242"/>
      <c r="H16" s="241">
        <f>SUM(I9:I14)</f>
        <v>0</v>
      </c>
      <c r="I16" s="242"/>
      <c r="J16" s="241">
        <f>SUM(K9:K14)</f>
        <v>0</v>
      </c>
      <c r="K16" s="242"/>
    </row>
    <row r="17" spans="1:11" ht="16.5" customHeight="1" x14ac:dyDescent="0.2">
      <c r="A17" s="237" t="s">
        <v>211</v>
      </c>
      <c r="B17" s="238"/>
      <c r="C17" s="197">
        <v>1</v>
      </c>
      <c r="D17" s="243" t="e">
        <f>D15</f>
        <v>#DIV/0!</v>
      </c>
      <c r="E17" s="244"/>
      <c r="F17" s="245" t="e">
        <f>D15+F15</f>
        <v>#DIV/0!</v>
      </c>
      <c r="G17" s="246"/>
      <c r="H17" s="245" t="e">
        <f>F17+H15</f>
        <v>#DIV/0!</v>
      </c>
      <c r="I17" s="246"/>
      <c r="J17" s="245" t="e">
        <f>H17+J15</f>
        <v>#DIV/0!</v>
      </c>
      <c r="K17" s="246"/>
    </row>
    <row r="18" spans="1:11" ht="18.2" customHeight="1" x14ac:dyDescent="0.2">
      <c r="A18" s="237" t="s">
        <v>212</v>
      </c>
      <c r="B18" s="238"/>
      <c r="C18" s="198">
        <f>C16</f>
        <v>0</v>
      </c>
      <c r="D18" s="239">
        <f>D16</f>
        <v>0</v>
      </c>
      <c r="E18" s="240"/>
      <c r="F18" s="241">
        <f>D18+F16</f>
        <v>0</v>
      </c>
      <c r="G18" s="242"/>
      <c r="H18" s="241">
        <f>F18+H16</f>
        <v>0</v>
      </c>
      <c r="I18" s="242"/>
      <c r="J18" s="241">
        <f>H18+J16</f>
        <v>0</v>
      </c>
      <c r="K18" s="242"/>
    </row>
    <row r="19" spans="1:11" ht="18.2" customHeight="1" x14ac:dyDescent="0.2">
      <c r="A19" s="234" t="s">
        <v>215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6"/>
    </row>
    <row r="20" spans="1:11" ht="58.5" customHeight="1" x14ac:dyDescent="0.2">
      <c r="A20" s="234" t="s">
        <v>213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6"/>
    </row>
  </sheetData>
  <mergeCells count="34">
    <mergeCell ref="A1:K1"/>
    <mergeCell ref="A2:K2"/>
    <mergeCell ref="A3:K3"/>
    <mergeCell ref="A4:K4"/>
    <mergeCell ref="A5:K5"/>
    <mergeCell ref="J6:K6"/>
    <mergeCell ref="A8:K8"/>
    <mergeCell ref="A15:B15"/>
    <mergeCell ref="D15:E15"/>
    <mergeCell ref="F15:G15"/>
    <mergeCell ref="H15:I15"/>
    <mergeCell ref="J15:K15"/>
    <mergeCell ref="A6:A7"/>
    <mergeCell ref="B6:B7"/>
    <mergeCell ref="D6:E6"/>
    <mergeCell ref="F6:G6"/>
    <mergeCell ref="H6:I6"/>
    <mergeCell ref="A17:B17"/>
    <mergeCell ref="D17:E17"/>
    <mergeCell ref="F17:G17"/>
    <mergeCell ref="H17:I17"/>
    <mergeCell ref="J17:K17"/>
    <mergeCell ref="A16:B16"/>
    <mergeCell ref="D16:E16"/>
    <mergeCell ref="F16:G16"/>
    <mergeCell ref="H16:I16"/>
    <mergeCell ref="J16:K16"/>
    <mergeCell ref="A20:K20"/>
    <mergeCell ref="A18:B18"/>
    <mergeCell ref="D18:E18"/>
    <mergeCell ref="F18:G18"/>
    <mergeCell ref="H18:I18"/>
    <mergeCell ref="J18:K18"/>
    <mergeCell ref="A19:K19"/>
  </mergeCells>
  <printOptions horizontalCentered="1"/>
  <pageMargins left="0" right="0" top="0.98425196850393704" bottom="0.78740157480314965" header="0.19685039370078741" footer="0.19685039370078741"/>
  <pageSetup paperSize="9" orientation="landscape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Poço</vt:lpstr>
      <vt:lpstr>Adutora</vt:lpstr>
      <vt:lpstr>Reser</vt:lpstr>
      <vt:lpstr>Dist</vt:lpstr>
      <vt:lpstr>Conex</vt:lpstr>
      <vt:lpstr>Lig</vt:lpstr>
      <vt:lpstr>Total </vt:lpstr>
      <vt:lpstr>Cronograma</vt:lpstr>
      <vt:lpstr>Adutora!Area_de_impressao</vt:lpstr>
      <vt:lpstr>Conex!Area_de_impressao</vt:lpstr>
      <vt:lpstr>Dist!Area_de_impressao</vt:lpstr>
      <vt:lpstr>Lig!Area_de_impressao</vt:lpstr>
      <vt:lpstr>Poço!Area_de_impressao</vt:lpstr>
      <vt:lpstr>Reser!Area_de_impressao</vt:lpstr>
      <vt:lpstr>'Total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DMER</cp:lastModifiedBy>
  <cp:lastPrinted>2021-12-20T00:46:32Z</cp:lastPrinted>
  <dcterms:created xsi:type="dcterms:W3CDTF">2001-06-11T22:24:08Z</dcterms:created>
  <dcterms:modified xsi:type="dcterms:W3CDTF">2022-09-02T18:44:39Z</dcterms:modified>
</cp:coreProperties>
</file>